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5】子供育成推進事業\05.NPO・東日本・統括\01.NPO・東日本\05手引き\③東日本\様式\"/>
    </mc:Choice>
  </mc:AlternateContent>
  <bookViews>
    <workbookView xWindow="0" yWindow="0" windowWidth="28800" windowHeight="11370" tabRatio="702"/>
  </bookViews>
  <sheets>
    <sheet name="はじめに" sheetId="27" r:id="rId1"/>
    <sheet name="様式1" sheetId="1" r:id="rId2"/>
    <sheet name="様式2Ⅰ" sheetId="2" r:id="rId3"/>
    <sheet name="様式2Ⅱ" sheetId="31" r:id="rId4"/>
    <sheet name="様式3Ⅰ" sheetId="4" r:id="rId5"/>
    <sheet name="様式3Ⅱ" sheetId="19" r:id="rId6"/>
    <sheet name="様式9" sheetId="11" r:id="rId7"/>
    <sheet name="様式9(別紙イ)" sheetId="12" r:id="rId8"/>
    <sheet name="様式9(別紙ロ）" sheetId="30" r:id="rId9"/>
    <sheet name="(付属)分野" sheetId="5" r:id="rId10"/>
    <sheet name="選択肢" sheetId="18" state="hidden" r:id="rId11"/>
  </sheets>
  <definedNames>
    <definedName name="_xlnm.Print_Area" localSheetId="1">様式1!$A$1:$V$30</definedName>
    <definedName name="_xlnm.Print_Area" localSheetId="2">様式2Ⅰ!$A$1:$U$63</definedName>
    <definedName name="_xlnm.Print_Area" localSheetId="3">様式2Ⅱ!$A$1:$AA$128</definedName>
    <definedName name="_xlnm.Print_Area" localSheetId="4">様式3Ⅰ!$A$1:$R$33</definedName>
    <definedName name="_xlnm.Print_Area" localSheetId="5">様式3Ⅱ!$A$1:$N$28</definedName>
    <definedName name="_xlnm.Print_Area" localSheetId="6">様式9!$A$1:$U$32</definedName>
    <definedName name="_xlnm.Print_Area" localSheetId="7">'様式9(別紙イ)'!$A$1:$U$55</definedName>
    <definedName name="_xlnm.Print_Area" localSheetId="8">'様式9(別紙ロ）'!$A$1:$AA$115</definedName>
    <definedName name="その他">選択肢!$X$2</definedName>
    <definedName name="その他位置付け">選択肢!$AD$2</definedName>
    <definedName name="メディア">選択肢!$C$9:$K$9</definedName>
    <definedName name="メディア芸術">選択肢!$C$9:$G$9</definedName>
    <definedName name="演劇">選択肢!$C$2:$K$2</definedName>
    <definedName name="音楽">選択肢!$C$1:$K$1</definedName>
    <definedName name="学級単位">選択肢!$W$2</definedName>
    <definedName name="学年単位">選択肢!$V$2:$V$8</definedName>
    <definedName name="教科の位置付け">選択肢!$Z$2:$Z$6</definedName>
    <definedName name="教科名">選択肢!$AB$2:$AB$12</definedName>
    <definedName name="交通機関名">選択肢!$T$2:$T$14</definedName>
    <definedName name="生活文化">選択肢!$C$8:$K$8</definedName>
    <definedName name="大項目">選択肢!$B$1:$B$9</definedName>
    <definedName name="大衆芸能">選択肢!$C$4:$K$4</definedName>
    <definedName name="伝統芸能">選択肢!$C$6:$K$6</definedName>
    <definedName name="都道府県">選択肢!$R$1:$R$67</definedName>
    <definedName name="特別活動名">選択肢!$AC$2</definedName>
    <definedName name="美術">選択肢!$C$5:$K$5</definedName>
    <definedName name="舞踊">選択肢!$C$3:$K$3</definedName>
    <definedName name="文学">選択肢!$C$7:$K$7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9" l="1"/>
  <c r="C29" i="19"/>
  <c r="H11" i="4" l="1"/>
  <c r="H12" i="4"/>
  <c r="H13" i="4"/>
  <c r="H14" i="4"/>
  <c r="H15" i="4"/>
  <c r="H16" i="4"/>
  <c r="H17" i="4"/>
  <c r="H18" i="4"/>
  <c r="H19" i="4"/>
  <c r="H20" i="4"/>
  <c r="H21" i="4"/>
  <c r="H22" i="4"/>
  <c r="H23" i="4"/>
  <c r="H24" i="4"/>
  <c r="H25" i="4"/>
  <c r="H26" i="4"/>
  <c r="H27" i="4"/>
  <c r="H28" i="4"/>
  <c r="H29" i="4"/>
  <c r="H10" i="4"/>
  <c r="I12" i="30" l="1"/>
  <c r="I13" i="30" s="1"/>
  <c r="I11" i="30"/>
  <c r="I9" i="30"/>
  <c r="I8" i="30"/>
  <c r="I10" i="30" s="1"/>
  <c r="I7" i="30"/>
  <c r="L12" i="30"/>
  <c r="L11" i="30"/>
  <c r="L13" i="30" s="1"/>
  <c r="I14" i="31"/>
  <c r="L46" i="31"/>
  <c r="B10" i="19"/>
  <c r="O12" i="30" l="1"/>
  <c r="O13" i="30"/>
  <c r="O11" i="30"/>
  <c r="I14" i="30"/>
  <c r="P26" i="4" l="1"/>
  <c r="P22" i="4"/>
  <c r="P21" i="4"/>
  <c r="P20" i="4"/>
  <c r="P19" i="4"/>
  <c r="P18" i="4"/>
  <c r="P17" i="4"/>
  <c r="P16" i="4"/>
  <c r="P27" i="4"/>
  <c r="P23" i="4"/>
  <c r="P13" i="4"/>
  <c r="P12" i="4"/>
  <c r="P11" i="4"/>
  <c r="P10" i="4"/>
  <c r="P15" i="4"/>
  <c r="P14" i="4"/>
  <c r="L89" i="31"/>
  <c r="L88" i="31"/>
  <c r="O27" i="4"/>
  <c r="O23" i="4"/>
  <c r="O26" i="4"/>
  <c r="O22" i="4"/>
  <c r="O25" i="4"/>
  <c r="O21" i="4"/>
  <c r="O20" i="4"/>
  <c r="O19" i="4"/>
  <c r="O18" i="4"/>
  <c r="O17" i="4"/>
  <c r="O16" i="4"/>
  <c r="O24" i="4"/>
  <c r="O15" i="4"/>
  <c r="O14" i="4"/>
  <c r="O13" i="4"/>
  <c r="O12" i="4"/>
  <c r="O11" i="4"/>
  <c r="O10" i="4"/>
  <c r="N27" i="4"/>
  <c r="N24" i="4"/>
  <c r="N23" i="4"/>
  <c r="N26" i="4"/>
  <c r="N25" i="4"/>
  <c r="N22" i="4"/>
  <c r="N21" i="4"/>
  <c r="N20" i="4"/>
  <c r="N19" i="4"/>
  <c r="N18" i="4"/>
  <c r="N17" i="4"/>
  <c r="N16" i="4"/>
  <c r="N12" i="4"/>
  <c r="N11" i="4"/>
  <c r="N15" i="4"/>
  <c r="N14" i="4"/>
  <c r="N13" i="4"/>
  <c r="N10" i="4"/>
  <c r="H20" i="31" l="1"/>
  <c r="L20" i="31" s="1"/>
  <c r="L90" i="31"/>
  <c r="L77" i="31"/>
  <c r="L76" i="31"/>
  <c r="L75" i="31"/>
  <c r="L69" i="31"/>
  <c r="L68" i="31"/>
  <c r="L67" i="31"/>
  <c r="L61" i="31"/>
  <c r="L60" i="31"/>
  <c r="L59" i="31"/>
  <c r="L58" i="31"/>
  <c r="L54" i="31"/>
  <c r="L52" i="31"/>
  <c r="L51" i="31"/>
  <c r="L45" i="31"/>
  <c r="L44" i="31"/>
  <c r="L43" i="31"/>
  <c r="L42" i="31"/>
  <c r="L41" i="31"/>
  <c r="L40" i="31"/>
  <c r="L38" i="31"/>
  <c r="L37" i="31"/>
  <c r="L36" i="31"/>
  <c r="L29" i="31"/>
  <c r="L22" i="31"/>
  <c r="L21" i="31"/>
  <c r="L23" i="31"/>
  <c r="H21" i="31"/>
  <c r="R41" i="2"/>
  <c r="P41" i="2"/>
  <c r="N41" i="2"/>
  <c r="J41" i="2"/>
  <c r="H41" i="2"/>
  <c r="F41" i="2"/>
  <c r="L93" i="31" l="1"/>
  <c r="L13" i="11" l="1"/>
  <c r="L12" i="11"/>
  <c r="L11" i="11"/>
  <c r="M10" i="11"/>
  <c r="I12" i="31" l="1"/>
  <c r="I11" i="31"/>
  <c r="L108" i="31"/>
  <c r="L84" i="31"/>
  <c r="L71" i="31"/>
  <c r="L63" i="31"/>
  <c r="L55" i="31"/>
  <c r="L32" i="31"/>
  <c r="S1" i="31"/>
  <c r="L86" i="30"/>
  <c r="L73" i="30"/>
  <c r="L65" i="30"/>
  <c r="L47" i="30"/>
  <c r="L115" i="30"/>
  <c r="L100" i="30"/>
  <c r="L57" i="30"/>
  <c r="L34" i="30"/>
  <c r="L48" i="30" s="1"/>
  <c r="L25" i="30"/>
  <c r="L24" i="30"/>
  <c r="L23" i="30"/>
  <c r="L22" i="30"/>
  <c r="S1" i="30"/>
  <c r="L87" i="30" l="1"/>
  <c r="I13" i="31"/>
  <c r="L85" i="31"/>
  <c r="L24" i="31"/>
  <c r="L26" i="30"/>
  <c r="L7" i="30" s="1"/>
  <c r="O7" i="30" l="1"/>
  <c r="L103" i="30"/>
  <c r="L104" i="30" s="1"/>
  <c r="L105" i="30" s="1"/>
  <c r="L8" i="30" s="1"/>
  <c r="O8" i="30" s="1"/>
  <c r="I7" i="31"/>
  <c r="L96" i="31"/>
  <c r="L97" i="31" s="1"/>
  <c r="L98" i="31" s="1"/>
  <c r="I8" i="31" s="1"/>
  <c r="N2" i="12"/>
  <c r="P4" i="4"/>
  <c r="L108" i="30" l="1"/>
  <c r="L109" i="30" s="1"/>
  <c r="L9" i="30" s="1"/>
  <c r="O9" i="30" s="1"/>
  <c r="O10" i="30" s="1"/>
  <c r="L101" i="31"/>
  <c r="L102" i="31" s="1"/>
  <c r="I9" i="31" s="1"/>
  <c r="I10" i="31" s="1"/>
  <c r="L10" i="30" l="1"/>
  <c r="L4" i="19"/>
  <c r="B11" i="19"/>
  <c r="B12" i="19"/>
  <c r="B13" i="19"/>
  <c r="B14" i="19"/>
  <c r="B15" i="19"/>
  <c r="B16" i="19"/>
  <c r="B17" i="19"/>
  <c r="B18" i="19"/>
  <c r="B19" i="19"/>
  <c r="B20" i="19"/>
  <c r="B21" i="19"/>
  <c r="B22" i="19"/>
  <c r="B23" i="19"/>
  <c r="B24" i="19"/>
  <c r="B25" i="19"/>
  <c r="B26" i="19"/>
  <c r="B27" i="19"/>
  <c r="B28" i="19"/>
  <c r="B9" i="19"/>
  <c r="L14" i="30" l="1"/>
  <c r="I30" i="4"/>
  <c r="J11" i="4"/>
  <c r="J12" i="4"/>
  <c r="J13" i="4"/>
  <c r="J14" i="4"/>
  <c r="J15" i="4"/>
  <c r="J16" i="4"/>
  <c r="J17" i="4"/>
  <c r="J18" i="4"/>
  <c r="J19" i="4"/>
  <c r="J20" i="4"/>
  <c r="J21" i="4"/>
  <c r="J22" i="4"/>
  <c r="J23" i="4"/>
  <c r="J24" i="4"/>
  <c r="J25" i="4"/>
  <c r="J26" i="4"/>
  <c r="J27" i="4"/>
  <c r="J28" i="4"/>
  <c r="J29" i="4"/>
  <c r="J10" i="4"/>
  <c r="J30" i="4" l="1"/>
  <c r="P30" i="4" l="1"/>
  <c r="O30" i="4"/>
  <c r="N30" i="4"/>
  <c r="Q29" i="4"/>
  <c r="Q28" i="4"/>
  <c r="Q27" i="4"/>
  <c r="Q26" i="4"/>
  <c r="Q25" i="4"/>
  <c r="Q24" i="4"/>
  <c r="Q23" i="4"/>
  <c r="Q22" i="4"/>
  <c r="Q21" i="4"/>
  <c r="Q20" i="4"/>
  <c r="Q19" i="4"/>
  <c r="Q18" i="4"/>
  <c r="Q17" i="4"/>
  <c r="Q16" i="4"/>
  <c r="Q15" i="4"/>
  <c r="Q14" i="4"/>
  <c r="Q13" i="4"/>
  <c r="Q12" i="4"/>
  <c r="Q11" i="4"/>
  <c r="Q10" i="4"/>
  <c r="Q30" i="4" l="1"/>
</calcChain>
</file>

<file path=xl/sharedStrings.xml><?xml version="1.0" encoding="utf-8"?>
<sst xmlns="http://schemas.openxmlformats.org/spreadsheetml/2006/main" count="1249" uniqueCount="746">
  <si>
    <t>２　その他特記事項</t>
    <rPh sb="4" eb="5">
      <t>タ</t>
    </rPh>
    <rPh sb="5" eb="7">
      <t>トッキ</t>
    </rPh>
    <rPh sb="7" eb="9">
      <t>ジコウ</t>
    </rPh>
    <phoneticPr fontId="3"/>
  </si>
  <si>
    <t>　　【様式２】業務計画書に記載のとおり</t>
    <rPh sb="3" eb="5">
      <t>ヨウシキ</t>
    </rPh>
    <phoneticPr fontId="3"/>
  </si>
  <si>
    <t>１　事業の内容</t>
    <rPh sb="2" eb="4">
      <t>ジギョウ</t>
    </rPh>
    <rPh sb="5" eb="7">
      <t>ナイヨウ</t>
    </rPh>
    <phoneticPr fontId="3"/>
  </si>
  <si>
    <t>代表取締役社長　髙浦　雅彦　殿</t>
    <rPh sb="0" eb="7">
      <t>ダイヒョウトリシマリヤクシャチョウ</t>
    </rPh>
    <rPh sb="8" eb="10">
      <t>タカウラ</t>
    </rPh>
    <rPh sb="11" eb="13">
      <t>マサヒコ</t>
    </rPh>
    <rPh sb="14" eb="15">
      <t>ドノ</t>
    </rPh>
    <phoneticPr fontId="3"/>
  </si>
  <si>
    <t>近畿日本ツーリスト株式会社　</t>
    <rPh sb="0" eb="2">
      <t>キンキ</t>
    </rPh>
    <rPh sb="2" eb="4">
      <t>ニッポン</t>
    </rPh>
    <rPh sb="9" eb="13">
      <t>カブシキガイシャ</t>
    </rPh>
    <phoneticPr fontId="3"/>
  </si>
  <si>
    <t>文化庁参事官(芸術文化担当)付
学校芸術教育室</t>
    <phoneticPr fontId="3"/>
  </si>
  <si>
    <t>事　業　計　画　申　請　書</t>
    <rPh sb="0" eb="1">
      <t>コト</t>
    </rPh>
    <rPh sb="2" eb="3">
      <t>ギョウ</t>
    </rPh>
    <rPh sb="4" eb="5">
      <t>ケイ</t>
    </rPh>
    <rPh sb="6" eb="7">
      <t>ガ</t>
    </rPh>
    <rPh sb="8" eb="9">
      <t>サル</t>
    </rPh>
    <rPh sb="10" eb="11">
      <t>ショウ</t>
    </rPh>
    <rPh sb="12" eb="13">
      <t>ショ</t>
    </rPh>
    <phoneticPr fontId="3"/>
  </si>
  <si>
    <t>業　務　計　画　書</t>
    <rPh sb="0" eb="1">
      <t>ギョウ</t>
    </rPh>
    <rPh sb="2" eb="3">
      <t>ツトム</t>
    </rPh>
    <rPh sb="4" eb="5">
      <t>ケイ</t>
    </rPh>
    <rPh sb="6" eb="7">
      <t>ガ</t>
    </rPh>
    <rPh sb="8" eb="9">
      <t>ショ</t>
    </rPh>
    <phoneticPr fontId="3"/>
  </si>
  <si>
    <t>Ⅰ　委託業務の内容</t>
    <rPh sb="2" eb="4">
      <t>イタク</t>
    </rPh>
    <rPh sb="4" eb="6">
      <t>ギョウム</t>
    </rPh>
    <rPh sb="7" eb="9">
      <t>ナイヨウ</t>
    </rPh>
    <phoneticPr fontId="3"/>
  </si>
  <si>
    <t>１．　業務題目</t>
    <rPh sb="3" eb="5">
      <t>ギョウム</t>
    </rPh>
    <rPh sb="5" eb="7">
      <t>ダイモク</t>
    </rPh>
    <phoneticPr fontId="3"/>
  </si>
  <si>
    <t>２．　業務の目的</t>
    <rPh sb="3" eb="5">
      <t>ギョウム</t>
    </rPh>
    <rPh sb="6" eb="8">
      <t>モクテキ</t>
    </rPh>
    <phoneticPr fontId="3"/>
  </si>
  <si>
    <t>３．　業務の期間</t>
    <rPh sb="3" eb="5">
      <t>ギョウム</t>
    </rPh>
    <rPh sb="6" eb="8">
      <t>キカン</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</si>
  <si>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</si>
  <si>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</si>
  <si>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</si>
  <si>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</si>
  <si>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</si>
  <si>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４．　当該年度における業務実施計画</t>
    <rPh sb="3" eb="4">
      <t>トウ</t>
    </rPh>
    <rPh sb="4" eb="5">
      <t>ガイ</t>
    </rPh>
    <rPh sb="5" eb="7">
      <t>ネンド</t>
    </rPh>
    <rPh sb="11" eb="13">
      <t>ギョウム</t>
    </rPh>
    <rPh sb="13" eb="15">
      <t>ジッシ</t>
    </rPh>
    <rPh sb="15" eb="17">
      <t>ケイカク</t>
    </rPh>
    <phoneticPr fontId="3"/>
  </si>
  <si>
    <t>　</t>
    <phoneticPr fontId="3"/>
  </si>
  <si>
    <t>５．　業務実施体制</t>
    <rPh sb="3" eb="5">
      <t>ギョウム</t>
    </rPh>
    <rPh sb="4" eb="5">
      <t>ジギョウ</t>
    </rPh>
    <phoneticPr fontId="3"/>
  </si>
  <si>
    <t>業務内容</t>
    <rPh sb="0" eb="2">
      <t>ギョウム</t>
    </rPh>
    <rPh sb="2" eb="4">
      <t>ナイヨウ</t>
    </rPh>
    <phoneticPr fontId="3"/>
  </si>
  <si>
    <t>実施場所</t>
    <rPh sb="0" eb="2">
      <t>ジッシ</t>
    </rPh>
    <rPh sb="2" eb="4">
      <t>バショ</t>
    </rPh>
    <phoneticPr fontId="3"/>
  </si>
  <si>
    <t>業務担当責任者</t>
    <rPh sb="0" eb="2">
      <t>ギョウム</t>
    </rPh>
    <rPh sb="2" eb="4">
      <t>タントウ</t>
    </rPh>
    <rPh sb="4" eb="7">
      <t>セキニンシャ</t>
    </rPh>
    <phoneticPr fontId="3"/>
  </si>
  <si>
    <t>６．　業務項目別実施期間</t>
    <rPh sb="3" eb="5">
      <t>ギョウム</t>
    </rPh>
    <rPh sb="5" eb="7">
      <t>コウモク</t>
    </rPh>
    <rPh sb="7" eb="8">
      <t>ベツ</t>
    </rPh>
    <rPh sb="8" eb="10">
      <t>ジッシ</t>
    </rPh>
    <rPh sb="10" eb="12">
      <t>キカン</t>
    </rPh>
    <phoneticPr fontId="3"/>
  </si>
  <si>
    <t>学校及び芸術家との打合せ</t>
    <rPh sb="0" eb="2">
      <t>ガッコウ</t>
    </rPh>
    <rPh sb="2" eb="3">
      <t>オヨ</t>
    </rPh>
    <rPh sb="4" eb="7">
      <t>ゲイジュツカ</t>
    </rPh>
    <rPh sb="9" eb="11">
      <t>ウチアワ</t>
    </rPh>
    <phoneticPr fontId="3"/>
  </si>
  <si>
    <t>芸術家の選定及び打合せ</t>
    <rPh sb="0" eb="3">
      <t>ゲイジュツカ</t>
    </rPh>
    <rPh sb="4" eb="6">
      <t>センテイ</t>
    </rPh>
    <rPh sb="6" eb="7">
      <t>オヨ</t>
    </rPh>
    <rPh sb="8" eb="10">
      <t>ウチアワ</t>
    </rPh>
    <phoneticPr fontId="3"/>
  </si>
  <si>
    <t>実施計画書の作成</t>
    <rPh sb="0" eb="2">
      <t>ジッシ</t>
    </rPh>
    <rPh sb="2" eb="5">
      <t>ケイカクショ</t>
    </rPh>
    <rPh sb="6" eb="8">
      <t>サクセイ</t>
    </rPh>
    <phoneticPr fontId="3"/>
  </si>
  <si>
    <t>事業実施に係る事前準備</t>
    <rPh sb="0" eb="2">
      <t>ジギョウ</t>
    </rPh>
    <rPh sb="2" eb="4">
      <t>ジッシ</t>
    </rPh>
    <rPh sb="5" eb="6">
      <t>カカ</t>
    </rPh>
    <rPh sb="7" eb="9">
      <t>ジゼン</t>
    </rPh>
    <rPh sb="9" eb="11">
      <t>ジュンビ</t>
    </rPh>
    <phoneticPr fontId="3"/>
  </si>
  <si>
    <t>事業実施に係る報告に関する事務</t>
    <rPh sb="0" eb="2">
      <t>ジギョウ</t>
    </rPh>
    <rPh sb="2" eb="4">
      <t>ジッシ</t>
    </rPh>
    <rPh sb="5" eb="6">
      <t>カカ</t>
    </rPh>
    <rPh sb="7" eb="9">
      <t>ホウコク</t>
    </rPh>
    <rPh sb="10" eb="11">
      <t>カン</t>
    </rPh>
    <rPh sb="13" eb="15">
      <t>ジム</t>
    </rPh>
    <phoneticPr fontId="3"/>
  </si>
  <si>
    <t>７．この業務に関して補助金等を受けた実績</t>
    <rPh sb="4" eb="6">
      <t>ギョウム</t>
    </rPh>
    <rPh sb="7" eb="8">
      <t>カン</t>
    </rPh>
    <rPh sb="10" eb="13">
      <t>ホジョキン</t>
    </rPh>
    <rPh sb="13" eb="14">
      <t>トウ</t>
    </rPh>
    <rPh sb="15" eb="16">
      <t>ウ</t>
    </rPh>
    <rPh sb="18" eb="20">
      <t>ジッセキ</t>
    </rPh>
    <phoneticPr fontId="3"/>
  </si>
  <si>
    <t>８．知的財産権の帰属</t>
    <rPh sb="2" eb="4">
      <t>チテキ</t>
    </rPh>
    <rPh sb="4" eb="7">
      <t>ザイサンケン</t>
    </rPh>
    <rPh sb="8" eb="10">
      <t>キゾク</t>
    </rPh>
    <phoneticPr fontId="3"/>
  </si>
  <si>
    <t>９．再委託に関する事項</t>
    <rPh sb="2" eb="5">
      <t>サイイタク</t>
    </rPh>
    <rPh sb="6" eb="7">
      <t>カン</t>
    </rPh>
    <rPh sb="9" eb="11">
      <t>ジコウ</t>
    </rPh>
    <phoneticPr fontId="3"/>
  </si>
  <si>
    <t>Ⅱ　委託業務経費</t>
    <rPh sb="2" eb="4">
      <t>イタク</t>
    </rPh>
    <rPh sb="4" eb="6">
      <t>ギョウム</t>
    </rPh>
    <rPh sb="6" eb="8">
      <t>ケイヒ</t>
    </rPh>
    <phoneticPr fontId="3"/>
  </si>
  <si>
    <t>（</t>
    <phoneticPr fontId="3"/>
  </si>
  <si>
    <t>□</t>
    <phoneticPr fontId="3"/>
  </si>
  <si>
    <t>課税事業者</t>
    <rPh sb="0" eb="2">
      <t>カゼイ</t>
    </rPh>
    <rPh sb="2" eb="5">
      <t>ジギョウシャ</t>
    </rPh>
    <phoneticPr fontId="3"/>
  </si>
  <si>
    <t>１．経費予定額</t>
    <rPh sb="2" eb="4">
      <t>ケイヒ</t>
    </rPh>
    <rPh sb="4" eb="6">
      <t>ヨテイ</t>
    </rPh>
    <rPh sb="6" eb="7">
      <t>ガク</t>
    </rPh>
    <phoneticPr fontId="3"/>
  </si>
  <si>
    <t>人件費</t>
    <rPh sb="0" eb="3">
      <t>ジンケンヒ</t>
    </rPh>
    <phoneticPr fontId="3"/>
  </si>
  <si>
    <t>事業費</t>
    <rPh sb="0" eb="3">
      <t>ジギョウヒ</t>
    </rPh>
    <phoneticPr fontId="3"/>
  </si>
  <si>
    <t>　２．再委託費内訳</t>
    <rPh sb="3" eb="6">
      <t>サイイタク</t>
    </rPh>
    <rPh sb="6" eb="7">
      <t>ヒ</t>
    </rPh>
    <rPh sb="7" eb="9">
      <t>ウチワケ</t>
    </rPh>
    <phoneticPr fontId="3"/>
  </si>
  <si>
    <t>なし</t>
    <phoneticPr fontId="3"/>
  </si>
  <si>
    <t>Ⅲ　その他</t>
    <rPh sb="4" eb="5">
      <t>タ</t>
    </rPh>
    <phoneticPr fontId="3"/>
  </si>
  <si>
    <t>１．経理担当者（責任者及び事務担当者）</t>
    <rPh sb="2" eb="4">
      <t>ケイリ</t>
    </rPh>
    <rPh sb="4" eb="7">
      <t>タントウシャ</t>
    </rPh>
    <rPh sb="8" eb="11">
      <t>セキニンシャ</t>
    </rPh>
    <rPh sb="11" eb="12">
      <t>オヨ</t>
    </rPh>
    <rPh sb="13" eb="15">
      <t>ジム</t>
    </rPh>
    <rPh sb="15" eb="18">
      <t>タントウシャ</t>
    </rPh>
    <phoneticPr fontId="3"/>
  </si>
  <si>
    <t>氏　　名</t>
    <rPh sb="0" eb="1">
      <t>シ</t>
    </rPh>
    <rPh sb="3" eb="4">
      <t>メイ</t>
    </rPh>
    <phoneticPr fontId="3"/>
  </si>
  <si>
    <t>職　　名</t>
    <rPh sb="0" eb="1">
      <t>ショク</t>
    </rPh>
    <rPh sb="3" eb="4">
      <t>メイ</t>
    </rPh>
    <phoneticPr fontId="3"/>
  </si>
  <si>
    <t>（責任者）</t>
    <rPh sb="1" eb="4">
      <t>セキニンシャ</t>
    </rPh>
    <phoneticPr fontId="3"/>
  </si>
  <si>
    <t>（事務担当者）</t>
    <rPh sb="1" eb="3">
      <t>ジム</t>
    </rPh>
    <rPh sb="3" eb="6">
      <t>タントウシャ</t>
    </rPh>
    <phoneticPr fontId="3"/>
  </si>
  <si>
    <t>２．特定個人情報等取扱者（責任者及び事務担当者）</t>
    <rPh sb="2" eb="4">
      <t>トクテイ</t>
    </rPh>
    <rPh sb="4" eb="6">
      <t>コジン</t>
    </rPh>
    <rPh sb="6" eb="8">
      <t>ジョウホウ</t>
    </rPh>
    <rPh sb="8" eb="9">
      <t>トウ</t>
    </rPh>
    <rPh sb="9" eb="12">
      <t>トリアツカイシャ</t>
    </rPh>
    <rPh sb="13" eb="16">
      <t>セキニンシャ</t>
    </rPh>
    <rPh sb="16" eb="17">
      <t>オヨ</t>
    </rPh>
    <rPh sb="18" eb="20">
      <t>ジム</t>
    </rPh>
    <rPh sb="20" eb="23">
      <t>タントウシャ</t>
    </rPh>
    <phoneticPr fontId="3"/>
  </si>
  <si>
    <t>計</t>
    <rPh sb="0" eb="1">
      <t>ケイ</t>
    </rPh>
    <phoneticPr fontId="3"/>
  </si>
  <si>
    <t>校</t>
    <rPh sb="0" eb="1">
      <t>コウ</t>
    </rPh>
    <phoneticPr fontId="3"/>
  </si>
  <si>
    <t>団体等名</t>
    <rPh sb="0" eb="2">
      <t>ダンタイ</t>
    </rPh>
    <rPh sb="2" eb="3">
      <t>トウ</t>
    </rPh>
    <rPh sb="3" eb="4">
      <t>メイ</t>
    </rPh>
    <phoneticPr fontId="3"/>
  </si>
  <si>
    <t>通し
番号</t>
    <rPh sb="0" eb="1">
      <t>トオ</t>
    </rPh>
    <rPh sb="3" eb="5">
      <t>バンゴウ</t>
    </rPh>
    <phoneticPr fontId="3"/>
  </si>
  <si>
    <r>
      <t xml:space="preserve">講師氏名
</t>
    </r>
    <r>
      <rPr>
        <sz val="8"/>
        <rFont val="ＭＳ Ｐゴシック"/>
        <family val="3"/>
        <charset val="128"/>
      </rPr>
      <t>※本名</t>
    </r>
    <rPh sb="2" eb="4">
      <t>シメイ</t>
    </rPh>
    <rPh sb="6" eb="8">
      <t>ホンミョウ</t>
    </rPh>
    <phoneticPr fontId="3"/>
  </si>
  <si>
    <t>実施分野</t>
    <rPh sb="0" eb="2">
      <t>ジッシ</t>
    </rPh>
    <rPh sb="2" eb="3">
      <t>ブン</t>
    </rPh>
    <rPh sb="3" eb="4">
      <t>ノ</t>
    </rPh>
    <phoneticPr fontId="3"/>
  </si>
  <si>
    <t>補助者</t>
    <rPh sb="0" eb="3">
      <t>ホジョシャ</t>
    </rPh>
    <phoneticPr fontId="3"/>
  </si>
  <si>
    <t>謝金</t>
    <phoneticPr fontId="3"/>
  </si>
  <si>
    <t>旅費</t>
    <phoneticPr fontId="3"/>
  </si>
  <si>
    <t>講演等
諸雑費</t>
    <rPh sb="0" eb="3">
      <t>コウエントウ</t>
    </rPh>
    <rPh sb="4" eb="5">
      <t>ショ</t>
    </rPh>
    <rPh sb="5" eb="7">
      <t>ザッピ</t>
    </rPh>
    <phoneticPr fontId="3"/>
  </si>
  <si>
    <t>合計</t>
    <rPh sb="0" eb="1">
      <t>ゴウ</t>
    </rPh>
    <rPh sb="1" eb="2">
      <t>ケイ</t>
    </rPh>
    <phoneticPr fontId="3"/>
  </si>
  <si>
    <t>備考</t>
    <rPh sb="0" eb="2">
      <t>ビコウ</t>
    </rPh>
    <phoneticPr fontId="3"/>
  </si>
  <si>
    <t>大項目</t>
    <rPh sb="0" eb="3">
      <t>ダイコウモク</t>
    </rPh>
    <phoneticPr fontId="3"/>
  </si>
  <si>
    <t>中項目</t>
    <rPh sb="0" eb="1">
      <t>チュウ</t>
    </rPh>
    <rPh sb="1" eb="3">
      <t>コウモク</t>
    </rPh>
    <phoneticPr fontId="3"/>
  </si>
  <si>
    <t>のべ人数</t>
    <rPh sb="2" eb="4">
      <t>ニンズウ</t>
    </rPh>
    <phoneticPr fontId="3"/>
  </si>
  <si>
    <t>人</t>
    <rPh sb="0" eb="1">
      <t>ヒト</t>
    </rPh>
    <phoneticPr fontId="3"/>
  </si>
  <si>
    <t>　　計</t>
    <rPh sb="2" eb="3">
      <t>ケイ</t>
    </rPh>
    <phoneticPr fontId="3"/>
  </si>
  <si>
    <t>※講師氏名は本名のみ記入してください</t>
    <phoneticPr fontId="3"/>
  </si>
  <si>
    <t>※分野は別シート【分野】を参照してください(大項目：数字/中項目：英字）</t>
    <phoneticPr fontId="3"/>
  </si>
  <si>
    <t>※本事業で得た個人情報は，本事業内のみで使用します</t>
  </si>
  <si>
    <t>音楽</t>
    <rPh sb="0" eb="2">
      <t>オンガク</t>
    </rPh>
    <phoneticPr fontId="3"/>
  </si>
  <si>
    <t>声楽</t>
    <rPh sb="0" eb="2">
      <t>セイガク</t>
    </rPh>
    <phoneticPr fontId="3"/>
  </si>
  <si>
    <t>弦楽器</t>
    <rPh sb="0" eb="3">
      <t>ゲンガッキ</t>
    </rPh>
    <phoneticPr fontId="3"/>
  </si>
  <si>
    <t>管楽器</t>
    <rPh sb="0" eb="3">
      <t>カンガッキ</t>
    </rPh>
    <phoneticPr fontId="3"/>
  </si>
  <si>
    <t>その他</t>
    <rPh sb="2" eb="3">
      <t>タ</t>
    </rPh>
    <phoneticPr fontId="3"/>
  </si>
  <si>
    <t>演劇</t>
    <rPh sb="0" eb="2">
      <t>エンゲキ</t>
    </rPh>
    <phoneticPr fontId="3"/>
  </si>
  <si>
    <t>現代劇</t>
    <rPh sb="0" eb="2">
      <t>ゲンダイ</t>
    </rPh>
    <rPh sb="2" eb="3">
      <t>ゲキ</t>
    </rPh>
    <phoneticPr fontId="3"/>
  </si>
  <si>
    <t>人形劇</t>
    <rPh sb="0" eb="3">
      <t>ニンギョウゲキ</t>
    </rPh>
    <phoneticPr fontId="3"/>
  </si>
  <si>
    <t>舞踊</t>
    <rPh sb="0" eb="2">
      <t>ブヨウ</t>
    </rPh>
    <phoneticPr fontId="3"/>
  </si>
  <si>
    <t>現代舞踊</t>
    <rPh sb="0" eb="2">
      <t>ゲンダイ</t>
    </rPh>
    <rPh sb="2" eb="4">
      <t>ブヨウ</t>
    </rPh>
    <phoneticPr fontId="3"/>
  </si>
  <si>
    <t>身体表現</t>
    <rPh sb="0" eb="2">
      <t>シンタイ</t>
    </rPh>
    <rPh sb="2" eb="4">
      <t>ヒョウゲン</t>
    </rPh>
    <phoneticPr fontId="3"/>
  </si>
  <si>
    <t>大衆芸能</t>
    <rPh sb="0" eb="2">
      <t>タイシュウ</t>
    </rPh>
    <rPh sb="2" eb="4">
      <t>ゲイノウ</t>
    </rPh>
    <phoneticPr fontId="3"/>
  </si>
  <si>
    <t>落語</t>
    <rPh sb="0" eb="2">
      <t>ラクゴ</t>
    </rPh>
    <phoneticPr fontId="3"/>
  </si>
  <si>
    <t>講談</t>
    <rPh sb="0" eb="2">
      <t>コウダン</t>
    </rPh>
    <phoneticPr fontId="3"/>
  </si>
  <si>
    <t>漫才</t>
    <rPh sb="0" eb="2">
      <t>マンザイ</t>
    </rPh>
    <phoneticPr fontId="3"/>
  </si>
  <si>
    <t>浪曲</t>
    <rPh sb="0" eb="2">
      <t>ロウキョク</t>
    </rPh>
    <phoneticPr fontId="3"/>
  </si>
  <si>
    <t>美術</t>
    <rPh sb="0" eb="2">
      <t>ビジュツ</t>
    </rPh>
    <phoneticPr fontId="3"/>
  </si>
  <si>
    <t>洋画</t>
    <rPh sb="0" eb="2">
      <t>ヨウガ</t>
    </rPh>
    <phoneticPr fontId="3"/>
  </si>
  <si>
    <t>日本画</t>
    <rPh sb="0" eb="3">
      <t>ニホンガ</t>
    </rPh>
    <phoneticPr fontId="3"/>
  </si>
  <si>
    <t>版画</t>
    <rPh sb="0" eb="2">
      <t>ハンガ</t>
    </rPh>
    <phoneticPr fontId="3"/>
  </si>
  <si>
    <t>彫刻</t>
    <rPh sb="0" eb="2">
      <t>チョウコク</t>
    </rPh>
    <phoneticPr fontId="3"/>
  </si>
  <si>
    <t>書</t>
    <rPh sb="0" eb="1">
      <t>ショ</t>
    </rPh>
    <phoneticPr fontId="3"/>
  </si>
  <si>
    <t>写真</t>
    <rPh sb="0" eb="2">
      <t>シャシン</t>
    </rPh>
    <phoneticPr fontId="3"/>
  </si>
  <si>
    <t>伝統芸能</t>
    <rPh sb="0" eb="2">
      <t>デントウ</t>
    </rPh>
    <rPh sb="2" eb="4">
      <t>ゲイノウ</t>
    </rPh>
    <phoneticPr fontId="3"/>
  </si>
  <si>
    <t>歌舞伎</t>
    <rPh sb="0" eb="3">
      <t>カブキ</t>
    </rPh>
    <phoneticPr fontId="3"/>
  </si>
  <si>
    <t>能楽</t>
    <rPh sb="0" eb="2">
      <t>ノウガク</t>
    </rPh>
    <phoneticPr fontId="3"/>
  </si>
  <si>
    <t>人形浄瑠璃</t>
    <rPh sb="0" eb="2">
      <t>ニンギョウ</t>
    </rPh>
    <rPh sb="2" eb="5">
      <t>ジョウルリ</t>
    </rPh>
    <phoneticPr fontId="3"/>
  </si>
  <si>
    <t>日本舞踊</t>
    <rPh sb="0" eb="2">
      <t>ニホン</t>
    </rPh>
    <rPh sb="2" eb="4">
      <t>ブヨウ</t>
    </rPh>
    <phoneticPr fontId="3"/>
  </si>
  <si>
    <t>和太鼓</t>
    <rPh sb="0" eb="1">
      <t>ワ</t>
    </rPh>
    <rPh sb="1" eb="3">
      <t>ダイコ</t>
    </rPh>
    <phoneticPr fontId="3"/>
  </si>
  <si>
    <t>箏</t>
    <rPh sb="0" eb="1">
      <t>コト</t>
    </rPh>
    <phoneticPr fontId="3"/>
  </si>
  <si>
    <t>三味線</t>
    <rPh sb="0" eb="3">
      <t>シャミセン</t>
    </rPh>
    <phoneticPr fontId="3"/>
  </si>
  <si>
    <t>文学</t>
    <rPh sb="0" eb="2">
      <t>ブンガク</t>
    </rPh>
    <phoneticPr fontId="3"/>
  </si>
  <si>
    <t>俳句</t>
    <rPh sb="0" eb="2">
      <t>ハイク</t>
    </rPh>
    <phoneticPr fontId="3"/>
  </si>
  <si>
    <t>朗読</t>
    <rPh sb="0" eb="2">
      <t>ロウドク</t>
    </rPh>
    <phoneticPr fontId="3"/>
  </si>
  <si>
    <t>生活文化</t>
    <rPh sb="0" eb="2">
      <t>セイカツ</t>
    </rPh>
    <rPh sb="2" eb="4">
      <t>ブンカ</t>
    </rPh>
    <phoneticPr fontId="3"/>
  </si>
  <si>
    <t>囲碁</t>
    <rPh sb="0" eb="2">
      <t>イゴ</t>
    </rPh>
    <phoneticPr fontId="3"/>
  </si>
  <si>
    <t>将棋</t>
    <rPh sb="0" eb="2">
      <t>ショウギ</t>
    </rPh>
    <phoneticPr fontId="3"/>
  </si>
  <si>
    <t>華道</t>
    <rPh sb="0" eb="2">
      <t>カドウ</t>
    </rPh>
    <phoneticPr fontId="3"/>
  </si>
  <si>
    <t>茶道</t>
    <rPh sb="0" eb="2">
      <t>サドウ</t>
    </rPh>
    <phoneticPr fontId="3"/>
  </si>
  <si>
    <t>和装</t>
    <rPh sb="0" eb="2">
      <t>ワソウ</t>
    </rPh>
    <phoneticPr fontId="3"/>
  </si>
  <si>
    <t>食文化</t>
    <rPh sb="0" eb="3">
      <t>ショクブンカ</t>
    </rPh>
    <phoneticPr fontId="3"/>
  </si>
  <si>
    <t>メディア
芸術</t>
    <rPh sb="5" eb="7">
      <t>ゲイジュツ</t>
    </rPh>
    <phoneticPr fontId="3"/>
  </si>
  <si>
    <t>映画</t>
    <rPh sb="0" eb="2">
      <t>エイガ</t>
    </rPh>
    <phoneticPr fontId="3"/>
  </si>
  <si>
    <t>人</t>
    <rPh sb="0" eb="1">
      <t>ニン</t>
    </rPh>
    <phoneticPr fontId="3"/>
  </si>
  <si>
    <t>日</t>
    <rPh sb="0" eb="1">
      <t>ニチ</t>
    </rPh>
    <phoneticPr fontId="3"/>
  </si>
  <si>
    <t>単価</t>
    <rPh sb="0" eb="2">
      <t>タンカ</t>
    </rPh>
    <phoneticPr fontId="3"/>
  </si>
  <si>
    <t>委託業務完了（廃止）報告書</t>
    <rPh sb="0" eb="2">
      <t>イタク</t>
    </rPh>
    <rPh sb="2" eb="4">
      <t>ギョウム</t>
    </rPh>
    <rPh sb="4" eb="6">
      <t>カンリョウ</t>
    </rPh>
    <rPh sb="7" eb="9">
      <t>ハイシ</t>
    </rPh>
    <rPh sb="10" eb="13">
      <t>ホウコクショ</t>
    </rPh>
    <phoneticPr fontId="3"/>
  </si>
  <si>
    <t>近畿日本ツーリスト株式会社
代表取締役社長　髙浦　雅彦　殿</t>
    <rPh sb="0" eb="2">
      <t>キンキ</t>
    </rPh>
    <rPh sb="2" eb="4">
      <t>ニッポン</t>
    </rPh>
    <rPh sb="9" eb="13">
      <t>カブシキガイシャ</t>
    </rPh>
    <phoneticPr fontId="3"/>
  </si>
  <si>
    <t>（受託者）住所</t>
    <rPh sb="1" eb="4">
      <t>ジュタクシャ</t>
    </rPh>
    <rPh sb="5" eb="7">
      <t>ジュウショ</t>
    </rPh>
    <phoneticPr fontId="3"/>
  </si>
  <si>
    <t>団体名及び</t>
    <rPh sb="0" eb="1">
      <t>ダン</t>
    </rPh>
    <rPh sb="1" eb="2">
      <t>カラダ</t>
    </rPh>
    <rPh sb="2" eb="3">
      <t>メイ</t>
    </rPh>
    <rPh sb="3" eb="4">
      <t>オヨ</t>
    </rPh>
    <phoneticPr fontId="3"/>
  </si>
  <si>
    <t>記</t>
    <rPh sb="0" eb="1">
      <t>キ</t>
    </rPh>
    <phoneticPr fontId="3"/>
  </si>
  <si>
    <t>　１．業務結果説明書（別紙イ）</t>
    <rPh sb="3" eb="5">
      <t>ギョウム</t>
    </rPh>
    <rPh sb="5" eb="7">
      <t>ケッカ</t>
    </rPh>
    <rPh sb="7" eb="10">
      <t>セツメイショ</t>
    </rPh>
    <rPh sb="11" eb="13">
      <t>ベッシ</t>
    </rPh>
    <phoneticPr fontId="3"/>
  </si>
  <si>
    <t>　２．業務収支決算書（別紙ロ）</t>
    <rPh sb="3" eb="5">
      <t>ギョウム</t>
    </rPh>
    <rPh sb="5" eb="7">
      <t>シュウシ</t>
    </rPh>
    <rPh sb="7" eb="10">
      <t>ケッサンショ</t>
    </rPh>
    <rPh sb="11" eb="13">
      <t>ベッシ</t>
    </rPh>
    <phoneticPr fontId="3"/>
  </si>
  <si>
    <t>業務結果説明書</t>
    <rPh sb="0" eb="2">
      <t>ギョウム</t>
    </rPh>
    <rPh sb="2" eb="4">
      <t>ケッカ</t>
    </rPh>
    <rPh sb="4" eb="7">
      <t>セツメイショ</t>
    </rPh>
    <phoneticPr fontId="3"/>
  </si>
  <si>
    <t>業務の実績</t>
    <rPh sb="0" eb="2">
      <t>ギョウム</t>
    </rPh>
    <rPh sb="3" eb="5">
      <t>ジッセキ</t>
    </rPh>
    <phoneticPr fontId="3"/>
  </si>
  <si>
    <t>（１）業務の実施日程</t>
    <rPh sb="3" eb="5">
      <t>ギョウム</t>
    </rPh>
    <rPh sb="6" eb="8">
      <t>ジッシ</t>
    </rPh>
    <rPh sb="8" eb="10">
      <t>ニッテイ</t>
    </rPh>
    <phoneticPr fontId="3"/>
  </si>
  <si>
    <t>4月</t>
  </si>
  <si>
    <t>5月</t>
  </si>
  <si>
    <t>6月</t>
  </si>
  <si>
    <t>7月</t>
  </si>
  <si>
    <t>8月</t>
  </si>
  <si>
    <t>9月</t>
  </si>
  <si>
    <t>10月</t>
  </si>
  <si>
    <t>11月</t>
  </si>
  <si>
    <t>12月</t>
  </si>
  <si>
    <t>1月</t>
  </si>
  <si>
    <t>2月</t>
  </si>
  <si>
    <t>3月</t>
  </si>
  <si>
    <t>学校及び芸術家との打合せ</t>
  </si>
  <si>
    <t>芸術家の選定及び打合せ</t>
  </si>
  <si>
    <t>実施計画書の作成</t>
  </si>
  <si>
    <t>事業実施に係る事前準備</t>
  </si>
  <si>
    <t>事業実施に係る報告に関する事務</t>
    <rPh sb="5" eb="6">
      <t>カカ</t>
    </rPh>
    <phoneticPr fontId="3"/>
  </si>
  <si>
    <t>（２）実施状況</t>
    <rPh sb="3" eb="5">
      <t>ジッシ</t>
    </rPh>
    <rPh sb="5" eb="7">
      <t>ジョウキョウ</t>
    </rPh>
    <phoneticPr fontId="3"/>
  </si>
  <si>
    <t>実施校</t>
    <rPh sb="0" eb="2">
      <t>ジッシ</t>
    </rPh>
    <rPh sb="2" eb="3">
      <t>コウ</t>
    </rPh>
    <phoneticPr fontId="3"/>
  </si>
  <si>
    <t>（３）支払等に係る業務</t>
    <rPh sb="3" eb="5">
      <t>シハライ</t>
    </rPh>
    <rPh sb="5" eb="6">
      <t>トウ</t>
    </rPh>
    <rPh sb="7" eb="8">
      <t>カカ</t>
    </rPh>
    <rPh sb="9" eb="11">
      <t>ギョウム</t>
    </rPh>
    <phoneticPr fontId="3"/>
  </si>
  <si>
    <t>（５）その他の業務</t>
    <rPh sb="5" eb="6">
      <t>タ</t>
    </rPh>
    <rPh sb="7" eb="9">
      <t>ギョウム</t>
    </rPh>
    <phoneticPr fontId="3"/>
  </si>
  <si>
    <t>（４）事務局及び文化庁への報告に係る業務</t>
    <rPh sb="3" eb="7">
      <t>ジムキョクオヨ</t>
    </rPh>
    <rPh sb="8" eb="11">
      <t>ブンカチョウ</t>
    </rPh>
    <rPh sb="13" eb="15">
      <t>ホウコク</t>
    </rPh>
    <rPh sb="16" eb="17">
      <t>カカ</t>
    </rPh>
    <rPh sb="18" eb="20">
      <t>ギョウム</t>
    </rPh>
    <phoneticPr fontId="3"/>
  </si>
  <si>
    <t>１．決算総括表</t>
    <rPh sb="2" eb="4">
      <t>ケッサン</t>
    </rPh>
    <rPh sb="4" eb="6">
      <t>ソウカツ</t>
    </rPh>
    <rPh sb="6" eb="7">
      <t>ヒョウ</t>
    </rPh>
    <phoneticPr fontId="3"/>
  </si>
  <si>
    <t>自己調達額</t>
    <rPh sb="0" eb="2">
      <t>ジコ</t>
    </rPh>
    <rPh sb="2" eb="5">
      <t>チョウタツガク</t>
    </rPh>
    <phoneticPr fontId="3"/>
  </si>
  <si>
    <t>合　　計</t>
    <phoneticPr fontId="3"/>
  </si>
  <si>
    <t>２．決算費目別内訳</t>
    <rPh sb="2" eb="4">
      <t>ケッサン</t>
    </rPh>
    <rPh sb="4" eb="7">
      <t>ヒモクベツ</t>
    </rPh>
    <rPh sb="7" eb="9">
      <t>ウチワケ</t>
    </rPh>
    <phoneticPr fontId="3"/>
  </si>
  <si>
    <t>金 額　（円）</t>
    <rPh sb="0" eb="1">
      <t>キン</t>
    </rPh>
    <rPh sb="2" eb="3">
      <t>ガク</t>
    </rPh>
    <rPh sb="5" eb="6">
      <t>エン</t>
    </rPh>
    <phoneticPr fontId="3"/>
  </si>
  <si>
    <t>左の金額の対象期間</t>
    <rPh sb="0" eb="1">
      <t>ヒダリ</t>
    </rPh>
    <rPh sb="2" eb="4">
      <t>キンガク</t>
    </rPh>
    <rPh sb="5" eb="7">
      <t>タイショウ</t>
    </rPh>
    <rPh sb="7" eb="9">
      <t>キカン</t>
    </rPh>
    <phoneticPr fontId="3"/>
  </si>
  <si>
    <t>支払年月日</t>
    <rPh sb="0" eb="2">
      <t>シハラ</t>
    </rPh>
    <rPh sb="2" eb="5">
      <t>ネンガッピ</t>
    </rPh>
    <phoneticPr fontId="3"/>
  </si>
  <si>
    <t>資料番号（備考）</t>
    <rPh sb="0" eb="2">
      <t>シリョウ</t>
    </rPh>
    <rPh sb="2" eb="4">
      <t>バンゴウ</t>
    </rPh>
    <rPh sb="5" eb="7">
      <t>ビコウ</t>
    </rPh>
    <phoneticPr fontId="3"/>
  </si>
  <si>
    <t>小　　計</t>
    <rPh sb="0" eb="1">
      <t>ショウ</t>
    </rPh>
    <rPh sb="3" eb="4">
      <t>ケイ</t>
    </rPh>
    <phoneticPr fontId="3"/>
  </si>
  <si>
    <t>種　　別</t>
    <rPh sb="0" eb="1">
      <t>タネ</t>
    </rPh>
    <rPh sb="3" eb="4">
      <t>ベツ</t>
    </rPh>
    <phoneticPr fontId="16"/>
  </si>
  <si>
    <t>摘  要</t>
    <phoneticPr fontId="16"/>
  </si>
  <si>
    <t>金  額 （円）</t>
    <rPh sb="0" eb="1">
      <t>キン</t>
    </rPh>
    <rPh sb="3" eb="4">
      <t>ガク</t>
    </rPh>
    <rPh sb="6" eb="7">
      <t>エン</t>
    </rPh>
    <phoneticPr fontId="16"/>
  </si>
  <si>
    <t>備考</t>
  </si>
  <si>
    <t>令和5年度文化芸術による子供育成推進事業（芸術家の派遣事業）
〈東日本大震災復興支援対応〉</t>
    <rPh sb="4" eb="5">
      <t>ド</t>
    </rPh>
    <rPh sb="5" eb="7">
      <t>ブンカ</t>
    </rPh>
    <rPh sb="7" eb="9">
      <t>ゲイジュツ</t>
    </rPh>
    <rPh sb="12" eb="14">
      <t>コドモ</t>
    </rPh>
    <rPh sb="14" eb="16">
      <t>イクセイ</t>
    </rPh>
    <rPh sb="18" eb="20">
      <t>ジギョウ</t>
    </rPh>
    <rPh sb="21" eb="24">
      <t>ゲイジュツカ</t>
    </rPh>
    <rPh sb="25" eb="29">
      <t>ハケンジギョウ</t>
    </rPh>
    <phoneticPr fontId="3"/>
  </si>
  <si>
    <t>令和5年度文化芸術による子供育成推進事業（芸術家の派遣事業）【東日本大震災復興支援対応】委託業務</t>
    <rPh sb="4" eb="5">
      <t>ド</t>
    </rPh>
    <rPh sb="5" eb="7">
      <t>ブンカ</t>
    </rPh>
    <rPh sb="7" eb="9">
      <t>ゲイジュツ</t>
    </rPh>
    <rPh sb="12" eb="14">
      <t>コドモ</t>
    </rPh>
    <rPh sb="14" eb="16">
      <t>イクセイ</t>
    </rPh>
    <rPh sb="18" eb="20">
      <t>ジギョウ</t>
    </rPh>
    <rPh sb="21" eb="24">
      <t>ゲイジュツカ</t>
    </rPh>
    <rPh sb="25" eb="27">
      <t>ハケン</t>
    </rPh>
    <rPh sb="27" eb="29">
      <t>ジギョウ</t>
    </rPh>
    <rPh sb="31" eb="34">
      <t>ヒガシニホン</t>
    </rPh>
    <rPh sb="34" eb="37">
      <t>ダイシンサイ</t>
    </rPh>
    <rPh sb="37" eb="39">
      <t>フッコウ</t>
    </rPh>
    <rPh sb="39" eb="41">
      <t>シエン</t>
    </rPh>
    <rPh sb="41" eb="43">
      <t>タイオウ</t>
    </rPh>
    <rPh sb="44" eb="46">
      <t>イタク</t>
    </rPh>
    <rPh sb="46" eb="48">
      <t>ギョウム</t>
    </rPh>
    <phoneticPr fontId="3"/>
  </si>
  <si>
    <t>　次のとおり事業を行いたいので、申請します。</t>
    <rPh sb="1" eb="2">
      <t>ツギ</t>
    </rPh>
    <rPh sb="6" eb="8">
      <t>ジギョウ</t>
    </rPh>
    <rPh sb="9" eb="10">
      <t>オコナ</t>
    </rPh>
    <rPh sb="16" eb="18">
      <t>シンセイ</t>
    </rPh>
    <phoneticPr fontId="3"/>
  </si>
  <si>
    <t>第</t>
    <rPh sb="0" eb="1">
      <t>ダイ</t>
    </rPh>
    <phoneticPr fontId="3"/>
  </si>
  <si>
    <t>号</t>
    <rPh sb="0" eb="1">
      <t>ゴウ</t>
    </rPh>
    <phoneticPr fontId="3"/>
  </si>
  <si>
    <t>月</t>
    <rPh sb="0" eb="1">
      <t>ツキ</t>
    </rPh>
    <phoneticPr fontId="3"/>
  </si>
  <si>
    <t>年</t>
    <rPh sb="0" eb="1">
      <t>ネン</t>
    </rPh>
    <phoneticPr fontId="3"/>
  </si>
  <si>
    <t>令和</t>
  </si>
  <si>
    <t>令和</t>
    <rPh sb="0" eb="2">
      <t>レイワ</t>
    </rPh>
    <phoneticPr fontId="3"/>
  </si>
  <si>
    <t>住所</t>
    <rPh sb="0" eb="2">
      <t>ジュウショ</t>
    </rPh>
    <phoneticPr fontId="3"/>
  </si>
  <si>
    <t>住　　所</t>
    <rPh sb="0" eb="1">
      <t>ジュウ</t>
    </rPh>
    <rPh sb="3" eb="4">
      <t>ショ</t>
    </rPh>
    <phoneticPr fontId="3"/>
  </si>
  <si>
    <t>〒</t>
    <phoneticPr fontId="3"/>
  </si>
  <si>
    <t>団 体 名</t>
    <rPh sb="0" eb="1">
      <t>ダン</t>
    </rPh>
    <rPh sb="2" eb="3">
      <t>カラダ</t>
    </rPh>
    <rPh sb="4" eb="5">
      <t>メイ</t>
    </rPh>
    <phoneticPr fontId="3"/>
  </si>
  <si>
    <t>代表者職・氏名</t>
    <rPh sb="0" eb="3">
      <t>ダイヒョウシャ</t>
    </rPh>
    <rPh sb="3" eb="4">
      <t>ショク</t>
    </rPh>
    <rPh sb="5" eb="7">
      <t>シメイ</t>
    </rPh>
    <phoneticPr fontId="3"/>
  </si>
  <si>
    <t>令和</t>
    <phoneticPr fontId="3"/>
  </si>
  <si>
    <t>月</t>
    <rPh sb="0" eb="1">
      <t>ガツ</t>
    </rPh>
    <phoneticPr fontId="3"/>
  </si>
  <si>
    <t>日</t>
    <rPh sb="0" eb="1">
      <t>ニチ</t>
    </rPh>
    <phoneticPr fontId="3"/>
  </si>
  <si>
    <t>～</t>
    <phoneticPr fontId="3"/>
  </si>
  <si>
    <t>実施期間：</t>
  </si>
  <si>
    <t>Tel</t>
    <phoneticPr fontId="3"/>
  </si>
  <si>
    <t>E-mail</t>
    <phoneticPr fontId="3"/>
  </si>
  <si>
    <t>回数</t>
    <rPh sb="0" eb="2">
      <t>カイスウ</t>
    </rPh>
    <phoneticPr fontId="3"/>
  </si>
  <si>
    <t>第1回</t>
    <rPh sb="0" eb="1">
      <t>ダイ</t>
    </rPh>
    <rPh sb="2" eb="3">
      <t>カイ</t>
    </rPh>
    <phoneticPr fontId="3"/>
  </si>
  <si>
    <t>第2回</t>
    <rPh sb="0" eb="1">
      <t>ダイ</t>
    </rPh>
    <rPh sb="2" eb="3">
      <t>カイ</t>
    </rPh>
    <phoneticPr fontId="3"/>
  </si>
  <si>
    <t>第3回</t>
    <rPh sb="0" eb="1">
      <t>ダイ</t>
    </rPh>
    <rPh sb="2" eb="3">
      <t>カイ</t>
    </rPh>
    <phoneticPr fontId="3"/>
  </si>
  <si>
    <t>音楽</t>
  </si>
  <si>
    <t>音楽A</t>
  </si>
  <si>
    <t>音楽B</t>
  </si>
  <si>
    <t>音楽C</t>
  </si>
  <si>
    <t>音楽D</t>
  </si>
  <si>
    <t>音楽E</t>
  </si>
  <si>
    <t>音楽F</t>
  </si>
  <si>
    <t>演劇A</t>
  </si>
  <si>
    <t>演劇B</t>
  </si>
  <si>
    <t>演劇C</t>
  </si>
  <si>
    <t>演劇D</t>
  </si>
  <si>
    <t>舞踊A</t>
  </si>
  <si>
    <t>舞踊B</t>
  </si>
  <si>
    <t>舞踊C</t>
  </si>
  <si>
    <t>舞踊D</t>
  </si>
  <si>
    <t>大衆芸能A</t>
  </si>
  <si>
    <t>大衆芸能B</t>
  </si>
  <si>
    <t>大衆芸能C</t>
  </si>
  <si>
    <t>大衆芸能D</t>
  </si>
  <si>
    <t>大衆芸能E</t>
  </si>
  <si>
    <t>美術A</t>
  </si>
  <si>
    <t>美術B</t>
  </si>
  <si>
    <t>美術C</t>
  </si>
  <si>
    <t>美術D</t>
  </si>
  <si>
    <t>美術E</t>
  </si>
  <si>
    <t>美術F</t>
  </si>
  <si>
    <t>美術G</t>
  </si>
  <si>
    <t>伝統芸能A</t>
  </si>
  <si>
    <t>伝統芸能B</t>
  </si>
  <si>
    <t>伝統芸能C</t>
  </si>
  <si>
    <t>伝統芸能D</t>
  </si>
  <si>
    <t>伝統芸能E</t>
  </si>
  <si>
    <t>伝統芸能F</t>
  </si>
  <si>
    <t>伝統芸能G</t>
  </si>
  <si>
    <t>伝統芸能H</t>
  </si>
  <si>
    <t>文学A</t>
  </si>
  <si>
    <t>文学B</t>
  </si>
  <si>
    <t>文学C</t>
  </si>
  <si>
    <t>生活文化A</t>
  </si>
  <si>
    <t>生活文化B</t>
  </si>
  <si>
    <t>生活文化C</t>
  </si>
  <si>
    <t>生活文化D</t>
  </si>
  <si>
    <t>生活文化E</t>
  </si>
  <si>
    <t>生活文化F</t>
  </si>
  <si>
    <t>生活文化G</t>
  </si>
  <si>
    <t>ピアノ</t>
  </si>
  <si>
    <t>パーカッション</t>
  </si>
  <si>
    <t>ミュージカル</t>
  </si>
  <si>
    <t>バレエ</t>
  </si>
  <si>
    <t>メディアアート</t>
  </si>
  <si>
    <t>アニメーション</t>
  </si>
  <si>
    <t>マンガ</t>
  </si>
  <si>
    <t>全校児童生徒数</t>
    <rPh sb="0" eb="6">
      <t>ゼンコウジドウセイト</t>
    </rPh>
    <rPh sb="6" eb="7">
      <t>スウ</t>
    </rPh>
    <phoneticPr fontId="3"/>
  </si>
  <si>
    <t>学年単位</t>
  </si>
  <si>
    <t>実施単位</t>
    <rPh sb="0" eb="4">
      <t>ジッシタンイ</t>
    </rPh>
    <phoneticPr fontId="3"/>
  </si>
  <si>
    <t>対象人数</t>
    <rPh sb="0" eb="4">
      <t>タイショウニンズウ</t>
    </rPh>
    <phoneticPr fontId="3"/>
  </si>
  <si>
    <t>実施対象（のべ）</t>
    <rPh sb="0" eb="2">
      <t>ジッシ</t>
    </rPh>
    <rPh sb="2" eb="4">
      <t>タイショウ</t>
    </rPh>
    <phoneticPr fontId="3"/>
  </si>
  <si>
    <t>実施校情報</t>
    <rPh sb="0" eb="5">
      <t>ジッシコウジョウホウ</t>
    </rPh>
    <phoneticPr fontId="3"/>
  </si>
  <si>
    <t>都道府県</t>
    <rPh sb="0" eb="4">
      <t>トドウフケン</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</si>
  <si>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</si>
  <si>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</si>
  <si>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</si>
  <si>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</si>
  <si>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</si>
  <si>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</si>
  <si>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</si>
  <si>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</si>
  <si>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</si>
  <si>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</si>
  <si>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</si>
  <si>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</si>
  <si>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</si>
  <si>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</si>
  <si>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</si>
  <si>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</si>
  <si>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</si>
  <si>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</si>
  <si>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</si>
  <si>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</si>
  <si>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</si>
  <si>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</si>
  <si>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</si>
  <si>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</si>
  <si>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</si>
  <si>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</si>
  <si>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</si>
  <si>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</si>
  <si>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</si>
  <si>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</si>
  <si>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</si>
  <si>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</si>
  <si>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</si>
  <si>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</si>
  <si>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</si>
  <si>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</si>
  <si>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</si>
  <si>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</si>
  <si>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</si>
  <si>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</si>
  <si>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</si>
  <si>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</si>
  <si>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</si>
  <si>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</si>
  <si>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</si>
  <si>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</si>
  <si>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</si>
  <si>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</si>
  <si>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</si>
  <si>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</si>
  <si>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</si>
  <si>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</si>
  <si>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</si>
  <si>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</si>
  <si>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</si>
  <si>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</si>
  <si>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</si>
  <si>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</si>
  <si>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</si>
  <si>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</si>
  <si>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</si>
  <si>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</si>
  <si>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</si>
  <si>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</si>
  <si>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</si>
  <si>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</si>
  <si>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</si>
  <si>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作成日：</t>
    <rPh sb="0" eb="3">
      <t>サクセイビ</t>
    </rPh>
    <phoneticPr fontId="3"/>
  </si>
  <si>
    <t>更新日：</t>
    <rPh sb="0" eb="3">
      <t>コウシンビ</t>
    </rPh>
    <phoneticPr fontId="3"/>
  </si>
  <si>
    <r>
      <t xml:space="preserve">学校
区分
</t>
    </r>
    <r>
      <rPr>
        <sz val="9"/>
        <color rgb="FFC00000"/>
        <rFont val="ＭＳ Ｐゴシック"/>
        <family val="3"/>
        <charset val="128"/>
      </rPr>
      <t>*1</t>
    </r>
    <rPh sb="0" eb="2">
      <t>ガッコウ</t>
    </rPh>
    <rPh sb="3" eb="5">
      <t>クブン</t>
    </rPh>
    <phoneticPr fontId="3"/>
  </si>
  <si>
    <r>
      <t xml:space="preserve">実施日 </t>
    </r>
    <r>
      <rPr>
        <sz val="9"/>
        <color rgb="FFC00000"/>
        <rFont val="ＭＳ Ｐゴシック"/>
        <family val="3"/>
        <charset val="128"/>
      </rPr>
      <t>*2</t>
    </r>
    <rPh sb="0" eb="2">
      <t>ジッシ</t>
    </rPh>
    <rPh sb="2" eb="3">
      <t>ビ</t>
    </rPh>
    <phoneticPr fontId="3"/>
  </si>
  <si>
    <t>交通機関名</t>
    <rPh sb="0" eb="5">
      <t>コウツウキカンメイ</t>
    </rPh>
    <phoneticPr fontId="4"/>
  </si>
  <si>
    <t>航空機</t>
  </si>
  <si>
    <t>JR特急あり</t>
  </si>
  <si>
    <t>JR特急なし</t>
  </si>
  <si>
    <t>私鉄特急あり</t>
  </si>
  <si>
    <t>私鉄特急なし</t>
  </si>
  <si>
    <t>船</t>
  </si>
  <si>
    <t>路線バス</t>
  </si>
  <si>
    <t>自家用車</t>
  </si>
  <si>
    <t>高速代</t>
    <rPh sb="0" eb="3">
      <t>コウソクダイ</t>
    </rPh>
    <phoneticPr fontId="3"/>
  </si>
  <si>
    <t>自家用車(同乗)</t>
  </si>
  <si>
    <t>運搬車(同乗)</t>
  </si>
  <si>
    <t>徒歩</t>
  </si>
  <si>
    <t>その他</t>
  </si>
  <si>
    <t>学級単位</t>
  </si>
  <si>
    <t>教科の位置付け</t>
    <rPh sb="0" eb="2">
      <t>キョウカ</t>
    </rPh>
    <rPh sb="3" eb="6">
      <t>イチヅ</t>
    </rPh>
    <phoneticPr fontId="4"/>
  </si>
  <si>
    <t>教科名</t>
    <rPh sb="0" eb="2">
      <t>キョウカ</t>
    </rPh>
    <rPh sb="2" eb="3">
      <t>メイ</t>
    </rPh>
    <phoneticPr fontId="4"/>
  </si>
  <si>
    <t>特別活動名</t>
  </si>
  <si>
    <t>その他位置付け</t>
    <rPh sb="2" eb="3">
      <t>タ</t>
    </rPh>
    <rPh sb="3" eb="6">
      <t>イチヅ</t>
    </rPh>
    <phoneticPr fontId="4"/>
  </si>
  <si>
    <t>参加児童生徒単位</t>
  </si>
  <si>
    <t>1年生</t>
  </si>
  <si>
    <t>参加単位を記入してください　※25文字以内</t>
    <rPh sb="0" eb="2">
      <t>サンカ</t>
    </rPh>
    <rPh sb="2" eb="4">
      <t>タンイ</t>
    </rPh>
    <rPh sb="5" eb="7">
      <t>キニュウ</t>
    </rPh>
    <rPh sb="17" eb="19">
      <t>モジ</t>
    </rPh>
    <rPh sb="19" eb="21">
      <t>イナイ</t>
    </rPh>
    <phoneticPr fontId="3"/>
  </si>
  <si>
    <t>学級（1年1組等）を記入してください　※25文字以内</t>
    <rPh sb="0" eb="2">
      <t>ガッキュウ</t>
    </rPh>
    <rPh sb="4" eb="5">
      <t>ネン</t>
    </rPh>
    <rPh sb="6" eb="7">
      <t>クミ</t>
    </rPh>
    <rPh sb="7" eb="8">
      <t>ナド</t>
    </rPh>
    <rPh sb="10" eb="12">
      <t>キニュウ</t>
    </rPh>
    <phoneticPr fontId="4"/>
  </si>
  <si>
    <t>教科</t>
  </si>
  <si>
    <t>教科名</t>
    <rPh sb="0" eb="2">
      <t>キョウカ</t>
    </rPh>
    <rPh sb="2" eb="3">
      <t>メイ</t>
    </rPh>
    <phoneticPr fontId="3"/>
  </si>
  <si>
    <t>国語</t>
  </si>
  <si>
    <t>特別活動名を入力してください</t>
    <rPh sb="0" eb="5">
      <t>トクベツカツドウメイ</t>
    </rPh>
    <rPh sb="6" eb="8">
      <t>ニュウリョク</t>
    </rPh>
    <phoneticPr fontId="4"/>
  </si>
  <si>
    <t>その他位置付けの内容を入力してください　※25文字以内</t>
    <rPh sb="2" eb="3">
      <t>タ</t>
    </rPh>
    <rPh sb="3" eb="6">
      <t>イチヅ</t>
    </rPh>
    <rPh sb="8" eb="10">
      <t>ナイヨウ</t>
    </rPh>
    <rPh sb="11" eb="13">
      <t>ニュウリョク</t>
    </rPh>
    <phoneticPr fontId="4"/>
  </si>
  <si>
    <t>全校児童/生徒</t>
  </si>
  <si>
    <t>2年生</t>
  </si>
  <si>
    <t>道徳</t>
    <rPh sb="0" eb="2">
      <t>ドウトク</t>
    </rPh>
    <phoneticPr fontId="4"/>
  </si>
  <si>
    <t>　</t>
  </si>
  <si>
    <t>社会</t>
  </si>
  <si>
    <t>内訳</t>
    <rPh sb="0" eb="2">
      <t>ウチワケ</t>
    </rPh>
    <phoneticPr fontId="3"/>
  </si>
  <si>
    <t>3年生</t>
  </si>
  <si>
    <t>総合的な学習の時間</t>
    <rPh sb="7" eb="9">
      <t>ジカン</t>
    </rPh>
    <phoneticPr fontId="4"/>
  </si>
  <si>
    <t>算数／数学</t>
    <rPh sb="3" eb="5">
      <t>スウガク</t>
    </rPh>
    <phoneticPr fontId="4"/>
  </si>
  <si>
    <t>4年生</t>
  </si>
  <si>
    <t>特別活動</t>
  </si>
  <si>
    <t>特別活動名</t>
    <rPh sb="0" eb="2">
      <t>トクベツ</t>
    </rPh>
    <rPh sb="2" eb="4">
      <t>カツドウ</t>
    </rPh>
    <rPh sb="4" eb="5">
      <t>メイ</t>
    </rPh>
    <phoneticPr fontId="3"/>
  </si>
  <si>
    <t>理科</t>
  </si>
  <si>
    <t>5年生</t>
  </si>
  <si>
    <t>その他位置付け</t>
    <rPh sb="2" eb="3">
      <t>タ</t>
    </rPh>
    <rPh sb="3" eb="6">
      <t>イチヅ</t>
    </rPh>
    <phoneticPr fontId="3"/>
  </si>
  <si>
    <t>生活</t>
  </si>
  <si>
    <t>6年生</t>
  </si>
  <si>
    <t>（　　）年生</t>
  </si>
  <si>
    <t>美術</t>
    <rPh sb="0" eb="2">
      <t>ビジュツ</t>
    </rPh>
    <phoneticPr fontId="4"/>
  </si>
  <si>
    <t>図画工作</t>
  </si>
  <si>
    <t>家庭・技術</t>
    <rPh sb="3" eb="5">
      <t>ギジュツ</t>
    </rPh>
    <phoneticPr fontId="4"/>
  </si>
  <si>
    <t>体育／保健体育</t>
    <rPh sb="3" eb="7">
      <t>ホケンタイイク</t>
    </rPh>
    <phoneticPr fontId="4"/>
  </si>
  <si>
    <t>外国語</t>
    <rPh sb="0" eb="3">
      <t>ガイコクゴ</t>
    </rPh>
    <phoneticPr fontId="4"/>
  </si>
  <si>
    <t>　</t>
    <phoneticPr fontId="3"/>
  </si>
  <si>
    <t>令和5年</t>
    <rPh sb="0" eb="2">
      <t>レイワ</t>
    </rPh>
    <rPh sb="3" eb="4">
      <t>ネン</t>
    </rPh>
    <phoneticPr fontId="3"/>
  </si>
  <si>
    <t>付け令和5年度文化芸術による子供育成推進事業</t>
    <phoneticPr fontId="3"/>
  </si>
  <si>
    <t>（芸術家の派遣事業）委託業務は、</t>
    <phoneticPr fontId="3"/>
  </si>
  <si>
    <t>日に完了（廃止）したので、</t>
    <rPh sb="0" eb="1">
      <t>ニチ</t>
    </rPh>
    <phoneticPr fontId="3"/>
  </si>
  <si>
    <t>業務項目</t>
    <rPh sb="0" eb="4">
      <t>ギョウムコウモク</t>
    </rPh>
    <phoneticPr fontId="3"/>
  </si>
  <si>
    <t>時間</t>
    <rPh sb="0" eb="2">
      <t>ジカン</t>
    </rPh>
    <phoneticPr fontId="3"/>
  </si>
  <si>
    <t>単価</t>
    <rPh sb="0" eb="2">
      <t>タンカ</t>
    </rPh>
    <phoneticPr fontId="3"/>
  </si>
  <si>
    <t>開始</t>
    <rPh sb="0" eb="2">
      <t>カイシ</t>
    </rPh>
    <phoneticPr fontId="3"/>
  </si>
  <si>
    <t>終了</t>
    <rPh sb="0" eb="2">
      <t>シュウリョウ</t>
    </rPh>
    <phoneticPr fontId="3"/>
  </si>
  <si>
    <t>発注年月日</t>
  </si>
  <si>
    <t>実施日</t>
    <phoneticPr fontId="3"/>
  </si>
  <si>
    <t>種　別　及　び　品　名</t>
    <rPh sb="0" eb="1">
      <t>シュ</t>
    </rPh>
    <rPh sb="2" eb="3">
      <t>ベツ</t>
    </rPh>
    <rPh sb="4" eb="5">
      <t>キュウ</t>
    </rPh>
    <rPh sb="8" eb="9">
      <t>ヒン</t>
    </rPh>
    <rPh sb="10" eb="11">
      <t>メイ</t>
    </rPh>
    <phoneticPr fontId="3"/>
  </si>
  <si>
    <t>消費税相当額（人件費×10％）</t>
    <rPh sb="0" eb="2">
      <t>ショウヒゼイ</t>
    </rPh>
    <rPh sb="2" eb="4">
      <t>ソウトウ</t>
    </rPh>
    <rPh sb="4" eb="5">
      <t>ガク</t>
    </rPh>
    <rPh sb="6" eb="9">
      <t>ジンケンヒ</t>
    </rPh>
    <phoneticPr fontId="3"/>
  </si>
  <si>
    <t>区分</t>
    <rPh sb="0" eb="2">
      <t>クブン</t>
    </rPh>
    <phoneticPr fontId="3"/>
  </si>
  <si>
    <t>予算額（円）</t>
  </si>
  <si>
    <t>費目</t>
  </si>
  <si>
    <t>人　件　費</t>
  </si>
  <si>
    <t>事　業　費</t>
  </si>
  <si>
    <t>一般管理費</t>
  </si>
  <si>
    <t>自己調達額</t>
  </si>
  <si>
    <t>そ　 の　 他</t>
  </si>
  <si>
    <t>合計</t>
    <phoneticPr fontId="3"/>
  </si>
  <si>
    <t>学　　校　　名</t>
    <rPh sb="0" eb="1">
      <t>ガク</t>
    </rPh>
    <rPh sb="3" eb="4">
      <t>コウ</t>
    </rPh>
    <rPh sb="6" eb="7">
      <t>メイ</t>
    </rPh>
    <phoneticPr fontId="3"/>
  </si>
  <si>
    <t>種別及び品名</t>
    <rPh sb="0" eb="1">
      <t>シュ</t>
    </rPh>
    <rPh sb="1" eb="2">
      <t>ベツ</t>
    </rPh>
    <rPh sb="2" eb="3">
      <t>キュウ</t>
    </rPh>
    <rPh sb="4" eb="5">
      <t>ヒン</t>
    </rPh>
    <rPh sb="5" eb="6">
      <t>メイ</t>
    </rPh>
    <phoneticPr fontId="3"/>
  </si>
  <si>
    <t>氏　名</t>
    <rPh sb="0" eb="1">
      <t>シ</t>
    </rPh>
    <rPh sb="2" eb="3">
      <t>メイ</t>
    </rPh>
    <phoneticPr fontId="3"/>
  </si>
  <si>
    <t>一般管理費（｛人件費＋事業費｝×10％以内）</t>
    <rPh sb="0" eb="1">
      <t>イッパン</t>
    </rPh>
    <rPh sb="1" eb="4">
      <t>カンリヒ</t>
    </rPh>
    <rPh sb="6" eb="9">
      <t>ジンケンヒ</t>
    </rPh>
    <rPh sb="10" eb="13">
      <t>ジギョウヒ</t>
    </rPh>
    <rPh sb="19" eb="21">
      <t>イナイ</t>
    </rPh>
    <phoneticPr fontId="3"/>
  </si>
  <si>
    <t>目次</t>
    <rPh sb="0" eb="2">
      <t>モクジ</t>
    </rPh>
    <phoneticPr fontId="3"/>
  </si>
  <si>
    <t>様式1</t>
    <rPh sb="0" eb="2">
      <t>ヨウシキ</t>
    </rPh>
    <phoneticPr fontId="3"/>
  </si>
  <si>
    <t>様式4</t>
  </si>
  <si>
    <t>様式5</t>
  </si>
  <si>
    <t>様式6</t>
  </si>
  <si>
    <t>様式9</t>
  </si>
  <si>
    <t>委託業務経費</t>
    <phoneticPr fontId="3"/>
  </si>
  <si>
    <t>実施校概要</t>
    <phoneticPr fontId="3"/>
  </si>
  <si>
    <t>様式2Ⅰ</t>
  </si>
  <si>
    <t>様式2Ⅱ</t>
  </si>
  <si>
    <t>様式3Ⅰ</t>
  </si>
  <si>
    <t>経費報告書</t>
  </si>
  <si>
    <t>被派遣者 略歴書(兼)旅費計算書</t>
  </si>
  <si>
    <t>実施状況報告書</t>
  </si>
  <si>
    <t>委託業務完了（廃止）報告書</t>
  </si>
  <si>
    <t>様式9(別紙イ)</t>
  </si>
  <si>
    <t>業務結果説明書</t>
  </si>
  <si>
    <t>様式9(別紙ロ）</t>
  </si>
  <si>
    <t>(付属)分野</t>
  </si>
  <si>
    <t>様式番号</t>
    <rPh sb="0" eb="2">
      <t>ヨウシキ</t>
    </rPh>
    <rPh sb="2" eb="4">
      <t>バンゴウ</t>
    </rPh>
    <phoneticPr fontId="3"/>
  </si>
  <si>
    <t>書類名</t>
    <rPh sb="0" eb="3">
      <t>ショルイメイ</t>
    </rPh>
    <phoneticPr fontId="3"/>
  </si>
  <si>
    <t>提出期限</t>
    <rPh sb="0" eb="4">
      <t>テイシュツキゲン</t>
    </rPh>
    <phoneticPr fontId="3"/>
  </si>
  <si>
    <t>　※事務局提出は不要。</t>
    <rPh sb="2" eb="5">
      <t>ジムキョク</t>
    </rPh>
    <rPh sb="5" eb="7">
      <t>テイシュツ</t>
    </rPh>
    <rPh sb="8" eb="10">
      <t>フヨウ</t>
    </rPh>
    <phoneticPr fontId="3"/>
  </si>
  <si>
    <t>様式8</t>
    <phoneticPr fontId="3"/>
  </si>
  <si>
    <t>提出時期</t>
    <rPh sb="0" eb="2">
      <t>テイシュツ</t>
    </rPh>
    <rPh sb="2" eb="4">
      <t>ジキ</t>
    </rPh>
    <phoneticPr fontId="3"/>
  </si>
  <si>
    <t>契約前</t>
    <rPh sb="0" eb="3">
      <t>ケイヤクマエ</t>
    </rPh>
    <phoneticPr fontId="3"/>
  </si>
  <si>
    <t>実施後</t>
    <rPh sb="0" eb="2">
      <t>ジッシ</t>
    </rPh>
    <rPh sb="2" eb="3">
      <t>ゴ</t>
    </rPh>
    <phoneticPr fontId="3"/>
  </si>
  <si>
    <t>実施終了後、30日以内</t>
    <phoneticPr fontId="3"/>
  </si>
  <si>
    <t>最終実施後</t>
    <rPh sb="0" eb="2">
      <t>サイシュウ</t>
    </rPh>
    <rPh sb="2" eb="4">
      <t>ジッシ</t>
    </rPh>
    <rPh sb="4" eb="5">
      <t>ゴ</t>
    </rPh>
    <phoneticPr fontId="3"/>
  </si>
  <si>
    <t>最終実施後、30日以内又は3/8のいずれか早い日まで</t>
    <rPh sb="23" eb="24">
      <t>ヒ</t>
    </rPh>
    <phoneticPr fontId="3"/>
  </si>
  <si>
    <t>-</t>
    <phoneticPr fontId="3"/>
  </si>
  <si>
    <t>セルの色について</t>
    <rPh sb="3" eb="4">
      <t>イロ</t>
    </rPh>
    <phoneticPr fontId="3"/>
  </si>
  <si>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3"/>
  </si>
  <si>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3"/>
  </si>
  <si>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3"/>
  </si>
  <si>
    <t>　　　　　　　　　また、不適当な文言や数値が反映されている場合は、適宜修正いただいて問題ありません。</t>
    <rPh sb="22" eb="24">
      <t>ハンエイ</t>
    </rPh>
    <phoneticPr fontId="3"/>
  </si>
  <si>
    <t>・該当シートは別途エクセルファイル「学校別様式4～8」にございます。
・1校につき1ブックを使用することを想定し作成しています。各シートを別のブックに分けて使用しないようご留意ください。</t>
    <rPh sb="1" eb="3">
      <t>ガイトウ</t>
    </rPh>
    <rPh sb="7" eb="9">
      <t>ベット</t>
    </rPh>
    <rPh sb="18" eb="21">
      <t>ガッコウベツ</t>
    </rPh>
    <rPh sb="21" eb="23">
      <t>ヨウシキ</t>
    </rPh>
    <rPh sb="37" eb="38">
      <t>コウ</t>
    </rPh>
    <rPh sb="46" eb="48">
      <t>シヨウ</t>
    </rPh>
    <rPh sb="53" eb="55">
      <t>ソウテイ</t>
    </rPh>
    <rPh sb="56" eb="58">
      <t>サクセイ</t>
    </rPh>
    <rPh sb="64" eb="65">
      <t>カク</t>
    </rPh>
    <rPh sb="69" eb="70">
      <t>ベツ</t>
    </rPh>
    <rPh sb="75" eb="76">
      <t>ワ</t>
    </rPh>
    <rPh sb="78" eb="80">
      <t>シヨウ</t>
    </rPh>
    <rPh sb="86" eb="88">
      <t>リュウイ</t>
    </rPh>
    <phoneticPr fontId="3"/>
  </si>
  <si>
    <t>　期間選択用図形</t>
    <rPh sb="1" eb="3">
      <t>キカン</t>
    </rPh>
    <rPh sb="3" eb="6">
      <t>センタクヨウ</t>
    </rPh>
    <rPh sb="6" eb="8">
      <t>ズケイ</t>
    </rPh>
    <phoneticPr fontId="3"/>
  </si>
  <si>
    <t>▼選択肢よりいずれかを選択する。</t>
    <rPh sb="1" eb="4">
      <t>センタクシ</t>
    </rPh>
    <rPh sb="11" eb="13">
      <t>センタク</t>
    </rPh>
    <phoneticPr fontId="3"/>
  </si>
  <si>
    <t>[A] 支出</t>
    <rPh sb="4" eb="6">
      <t>シシュツ</t>
    </rPh>
    <phoneticPr fontId="3"/>
  </si>
  <si>
    <t>受託団体：</t>
    <rPh sb="0" eb="4">
      <t>ジュタクダンタイ</t>
    </rPh>
    <phoneticPr fontId="3"/>
  </si>
  <si>
    <t>備　考</t>
  </si>
  <si>
    <t>■謝金</t>
    <rPh sb="1" eb="3">
      <t>シャキン</t>
    </rPh>
    <phoneticPr fontId="3"/>
  </si>
  <si>
    <t>■旅費</t>
    <phoneticPr fontId="3"/>
  </si>
  <si>
    <t>■消費税相当額</t>
    <phoneticPr fontId="3"/>
  </si>
  <si>
    <t>［Ａ］　支　出</t>
    <rPh sb="4" eb="5">
      <t>シ</t>
    </rPh>
    <rPh sb="6" eb="7">
      <t>デ</t>
    </rPh>
    <phoneticPr fontId="3"/>
  </si>
  <si>
    <t>[B] 　収　入</t>
    <rPh sb="5" eb="6">
      <t>オサム</t>
    </rPh>
    <rPh sb="7" eb="8">
      <t>ニュウ</t>
    </rPh>
    <phoneticPr fontId="3"/>
  </si>
  <si>
    <t>謝金合計</t>
    <rPh sb="0" eb="4">
      <t>シャキンゴウケイ</t>
    </rPh>
    <phoneticPr fontId="3"/>
  </si>
  <si>
    <t>一般管理費</t>
    <phoneticPr fontId="3"/>
  </si>
  <si>
    <t>旅費合計</t>
    <rPh sb="0" eb="2">
      <t>リョヒ</t>
    </rPh>
    <rPh sb="2" eb="4">
      <t>ゴウケイ</t>
    </rPh>
    <phoneticPr fontId="3"/>
  </si>
  <si>
    <t>・実行委員会委員謝金（実行委員会開催）</t>
    <phoneticPr fontId="3"/>
  </si>
  <si>
    <t>・芸術家の派遣事業に係る講師等謝金</t>
    <phoneticPr fontId="3"/>
  </si>
  <si>
    <t>・実行委員会-事務局旅費</t>
    <phoneticPr fontId="3"/>
  </si>
  <si>
    <t>・実行委員会-出席旅費</t>
    <phoneticPr fontId="3"/>
  </si>
  <si>
    <t>・実行委員会-派遣事業視察旅費</t>
    <phoneticPr fontId="3"/>
  </si>
  <si>
    <t>・芸術家の派遣事業に係る講師等派遣旅費</t>
    <phoneticPr fontId="3"/>
  </si>
  <si>
    <t>■講演等諸雑費</t>
    <phoneticPr fontId="3"/>
  </si>
  <si>
    <r>
      <t>事業費合計　</t>
    </r>
    <r>
      <rPr>
        <sz val="9"/>
        <rFont val="ＭＳ Ｐゴシック"/>
        <family val="3"/>
        <charset val="128"/>
      </rPr>
      <t>（謝金＋旅費＋講演等諸雑費＋消費税相当額）</t>
    </r>
    <rPh sb="0" eb="3">
      <t>ジギョウヒ</t>
    </rPh>
    <rPh sb="3" eb="5">
      <t>ゴウケイ</t>
    </rPh>
    <phoneticPr fontId="3"/>
  </si>
  <si>
    <t>【様式２】業務計画書（Ⅱ委託業務経費）</t>
    <phoneticPr fontId="3"/>
  </si>
  <si>
    <t>免税事業者）</t>
    <rPh sb="0" eb="2">
      <t>メンゼイ</t>
    </rPh>
    <rPh sb="2" eb="5">
      <t>ジギョウシャ</t>
    </rPh>
    <phoneticPr fontId="3"/>
  </si>
  <si>
    <t>２．内訳</t>
    <rPh sb="2" eb="4">
      <t>ウチワケ</t>
    </rPh>
    <phoneticPr fontId="3"/>
  </si>
  <si>
    <t>内訳</t>
    <rPh sb="0" eb="2">
      <t>ウチワケ</t>
    </rPh>
    <phoneticPr fontId="3"/>
  </si>
  <si>
    <t>備　　考</t>
    <rPh sb="0" eb="1">
      <t>ビ</t>
    </rPh>
    <rPh sb="3" eb="4">
      <t>コウ</t>
    </rPh>
    <phoneticPr fontId="3"/>
  </si>
  <si>
    <t>連絡先</t>
    <rPh sb="0" eb="3">
      <t>レンラクサキ</t>
    </rPh>
    <phoneticPr fontId="3"/>
  </si>
  <si>
    <t>受託団体名</t>
    <rPh sb="0" eb="4">
      <t>ジュタクダンタイ</t>
    </rPh>
    <rPh sb="4" eb="5">
      <t>メイ</t>
    </rPh>
    <phoneticPr fontId="3"/>
  </si>
  <si>
    <t>代表者職・氏名</t>
    <phoneticPr fontId="3"/>
  </si>
  <si>
    <t>差額(円)</t>
    <rPh sb="0" eb="2">
      <t>サガク</t>
    </rPh>
    <rPh sb="3" eb="4">
      <t>エン</t>
    </rPh>
    <phoneticPr fontId="3"/>
  </si>
  <si>
    <t>[B] 収入</t>
    <phoneticPr fontId="3"/>
  </si>
  <si>
    <t>実施計画書（個別）</t>
    <phoneticPr fontId="3"/>
  </si>
  <si>
    <t>***</t>
    <phoneticPr fontId="3"/>
  </si>
  <si>
    <t>000-0000</t>
    <phoneticPr fontId="3"/>
  </si>
  <si>
    <t>○○県○○市○○0-00-0</t>
    <rPh sb="2" eb="3">
      <t>ケン</t>
    </rPh>
    <rPh sb="5" eb="6">
      <t>シ</t>
    </rPh>
    <phoneticPr fontId="3"/>
  </si>
  <si>
    <t>○○県子供の育成推進事業実行委員会</t>
    <rPh sb="2" eb="3">
      <t>ケン</t>
    </rPh>
    <rPh sb="3" eb="5">
      <t>コドモ</t>
    </rPh>
    <rPh sb="6" eb="12">
      <t>イクセイスイシンジギョウ</t>
    </rPh>
    <rPh sb="12" eb="17">
      <t>ジッコウイインカイ</t>
    </rPh>
    <phoneticPr fontId="3"/>
  </si>
  <si>
    <t>代表理事　　実行　太郎</t>
    <rPh sb="0" eb="4">
      <t>ダイヒョウリジ</t>
    </rPh>
    <rPh sb="6" eb="8">
      <t>ジッコウ</t>
    </rPh>
    <rPh sb="9" eb="11">
      <t>タロウ</t>
    </rPh>
    <phoneticPr fontId="3"/>
  </si>
  <si>
    <t>　○○○○○○○○○○○○○○○○○○○○○○○○</t>
    <phoneticPr fontId="3"/>
  </si>
  <si>
    <t>※【業務の目的，課題】
業務の目的のほか，目的を達成するに当たっての課題やそれを解消するための計画も記載してく
ださい。</t>
    <phoneticPr fontId="3"/>
  </si>
  <si>
    <t>①被災地域の小学校・中学校等や避難所等適切に事業実施が可能な施設や場所に芸術家や小グループの芸術家を派遣し，講話，実技披露，実技指導を実施する業務
②芸術家、文化芸術団体及び学校や避難所等との間を連絡調整する業務及び学校設置者または都道府県等との連絡調整に関する業務
③芸術家、文化芸術団体及び講演等諸雑費の支払に関する業務
④業務実施に関する報告書のまとめ、提出に関する業務
⑤その他上記の業務に付随する必要な事務</t>
    <phoneticPr fontId="3"/>
  </si>
  <si>
    <t>・○○○○</t>
    <phoneticPr fontId="3"/>
  </si>
  <si>
    <t>・○○○○</t>
    <phoneticPr fontId="3"/>
  </si>
  <si>
    <t>△△市、○○市教育委員会等</t>
    <rPh sb="2" eb="3">
      <t>シ</t>
    </rPh>
    <rPh sb="6" eb="7">
      <t>シ</t>
    </rPh>
    <rPh sb="7" eb="12">
      <t>キョウイクイインカイ</t>
    </rPh>
    <rPh sb="12" eb="13">
      <t>トウ</t>
    </rPh>
    <phoneticPr fontId="3"/>
  </si>
  <si>
    <t>同上</t>
    <rPh sb="0" eb="2">
      <t>ドウジョウ</t>
    </rPh>
    <phoneticPr fontId="3"/>
  </si>
  <si>
    <t>各実施校</t>
    <rPh sb="0" eb="1">
      <t>カク</t>
    </rPh>
    <rPh sb="1" eb="3">
      <t>ジッシ</t>
    </rPh>
    <rPh sb="3" eb="4">
      <t>コウ</t>
    </rPh>
    <phoneticPr fontId="3"/>
  </si>
  <si>
    <t>○○　○○</t>
    <phoneticPr fontId="3"/>
  </si>
  <si>
    <t>△△　△△</t>
    <phoneticPr fontId="3"/>
  </si>
  <si>
    <t>・平成●年度　*,***,*** 円
・令和●年度　*,***,*** 円</t>
    <rPh sb="20" eb="22">
      <t>レイワ</t>
    </rPh>
    <phoneticPr fontId="3"/>
  </si>
  <si>
    <t>様式２-Ⅰ業務計画書</t>
  </si>
  <si>
    <t>学校へ芸術家を派遣し、事業実施</t>
    <rPh sb="0" eb="2">
      <t>ガッコウ</t>
    </rPh>
    <rPh sb="3" eb="6">
      <t>ゲイジュツカ</t>
    </rPh>
    <rPh sb="7" eb="9">
      <t>ハケン</t>
    </rPh>
    <rPh sb="11" eb="13">
      <t>ジギョウ</t>
    </rPh>
    <rPh sb="13" eb="15">
      <t>ジッシ</t>
    </rPh>
    <phoneticPr fontId="3"/>
  </si>
  <si>
    <t>芸術家、文化芸術団体及び講演等諸雑費の支払に係る事務</t>
    <rPh sb="19" eb="21">
      <t>シハライ</t>
    </rPh>
    <rPh sb="22" eb="23">
      <t>カカ</t>
    </rPh>
    <rPh sb="24" eb="26">
      <t>ジム</t>
    </rPh>
    <phoneticPr fontId="3"/>
  </si>
  <si>
    <t>実施期間：</t>
    <phoneticPr fontId="3"/>
  </si>
  <si>
    <t>～</t>
    <phoneticPr fontId="3"/>
  </si>
  <si>
    <t>知的財産権は乙に帰属することを希望する。</t>
  </si>
  <si>
    <t>なし</t>
    <phoneticPr fontId="3"/>
  </si>
  <si>
    <t>■</t>
  </si>
  <si>
    <t>職員B　（8時間×21日×3か月）</t>
    <phoneticPr fontId="3"/>
  </si>
  <si>
    <t>14,260×4人</t>
    <rPh sb="7" eb="8">
      <t>ニン</t>
    </rPh>
    <phoneticPr fontId="3"/>
  </si>
  <si>
    <t>[講師]</t>
    <rPh sb="1" eb="3">
      <t>コウシ</t>
    </rPh>
    <phoneticPr fontId="3"/>
  </si>
  <si>
    <t>１回公演予定　10校</t>
    <rPh sb="1" eb="4">
      <t>カイコウエン</t>
    </rPh>
    <rPh sb="4" eb="6">
      <t>ヨテイ</t>
    </rPh>
    <rPh sb="9" eb="10">
      <t>コウ</t>
    </rPh>
    <phoneticPr fontId="3"/>
  </si>
  <si>
    <t>2回公演予定　10校</t>
    <rPh sb="1" eb="4">
      <t>カイコウエン</t>
    </rPh>
    <rPh sb="4" eb="6">
      <t>ヨテイ</t>
    </rPh>
    <rPh sb="9" eb="10">
      <t>コウ</t>
    </rPh>
    <phoneticPr fontId="3"/>
  </si>
  <si>
    <t>3回公演予定　5校</t>
    <rPh sb="1" eb="4">
      <t>カイコウエン</t>
    </rPh>
    <rPh sb="4" eb="6">
      <t>ヨテイ</t>
    </rPh>
    <rPh sb="8" eb="9">
      <t>コウ</t>
    </rPh>
    <phoneticPr fontId="3"/>
  </si>
  <si>
    <t>　35,650×1回×1人×10校</t>
    <rPh sb="9" eb="10">
      <t>カイ</t>
    </rPh>
    <rPh sb="12" eb="13">
      <t>ニン</t>
    </rPh>
    <rPh sb="16" eb="17">
      <t>コウ</t>
    </rPh>
    <phoneticPr fontId="3"/>
  </si>
  <si>
    <t>　35,650×2回×1人×10校</t>
    <rPh sb="9" eb="10">
      <t>カイ</t>
    </rPh>
    <rPh sb="12" eb="13">
      <t>ニン</t>
    </rPh>
    <rPh sb="16" eb="17">
      <t>コウ</t>
    </rPh>
    <phoneticPr fontId="3"/>
  </si>
  <si>
    <t>　35,650×3回×1人×5校</t>
    <rPh sb="9" eb="10">
      <t>カイ</t>
    </rPh>
    <rPh sb="12" eb="13">
      <t>ニン</t>
    </rPh>
    <rPh sb="15" eb="16">
      <t>コウ</t>
    </rPh>
    <phoneticPr fontId="3"/>
  </si>
  <si>
    <t>[補助者]</t>
    <rPh sb="0" eb="3">
      <t>ホジョシャ</t>
    </rPh>
    <phoneticPr fontId="3"/>
  </si>
  <si>
    <t>1回公演　　1時間予定　8校</t>
    <rPh sb="0" eb="1">
      <t>カイ</t>
    </rPh>
    <rPh sb="1" eb="3">
      <t>コウエン</t>
    </rPh>
    <rPh sb="6" eb="8">
      <t>ジカン</t>
    </rPh>
    <rPh sb="9" eb="11">
      <t>ヨテイ</t>
    </rPh>
    <rPh sb="12" eb="13">
      <t>コウ</t>
    </rPh>
    <phoneticPr fontId="3"/>
  </si>
  <si>
    <t>　　　　　　　　2時間予定　2校</t>
    <rPh sb="8" eb="10">
      <t>ジカン</t>
    </rPh>
    <rPh sb="11" eb="13">
      <t>ヨテイ</t>
    </rPh>
    <rPh sb="14" eb="15">
      <t>コウ</t>
    </rPh>
    <phoneticPr fontId="3"/>
  </si>
  <si>
    <t>2回公演　　2時間予定　10校</t>
    <rPh sb="0" eb="1">
      <t>カイ</t>
    </rPh>
    <rPh sb="1" eb="3">
      <t>コウエン</t>
    </rPh>
    <rPh sb="6" eb="8">
      <t>ジカン</t>
    </rPh>
    <rPh sb="8" eb="10">
      <t>ヨテイ</t>
    </rPh>
    <rPh sb="14" eb="15">
      <t>コウ</t>
    </rPh>
    <phoneticPr fontId="3"/>
  </si>
  <si>
    <t>3回公演　　1時間予定　2校</t>
    <rPh sb="0" eb="2">
      <t>コウエン</t>
    </rPh>
    <rPh sb="5" eb="7">
      <t>ジカン</t>
    </rPh>
    <rPh sb="8" eb="10">
      <t>ヨテイ</t>
    </rPh>
    <rPh sb="11" eb="12">
      <t>コウ</t>
    </rPh>
    <phoneticPr fontId="3"/>
  </si>
  <si>
    <t>　　　　　　　　3時間予定　3校</t>
    <rPh sb="9" eb="11">
      <t>ジカン</t>
    </rPh>
    <rPh sb="11" eb="13">
      <t>ヨテイ</t>
    </rPh>
    <phoneticPr fontId="3"/>
  </si>
  <si>
    <t>　6,520×1回×1時間×5人×8校</t>
    <rPh sb="7" eb="8">
      <t>カイ</t>
    </rPh>
    <rPh sb="10" eb="12">
      <t>ジカン</t>
    </rPh>
    <rPh sb="14" eb="15">
      <t>ニン</t>
    </rPh>
    <rPh sb="17" eb="18">
      <t>コウ</t>
    </rPh>
    <phoneticPr fontId="3"/>
  </si>
  <si>
    <t>　6,520×1回×2時間×5人×2校</t>
    <rPh sb="7" eb="8">
      <t>カイ</t>
    </rPh>
    <rPh sb="11" eb="13">
      <t>ジカン</t>
    </rPh>
    <rPh sb="14" eb="15">
      <t>ニン</t>
    </rPh>
    <phoneticPr fontId="3"/>
  </si>
  <si>
    <t>　6,520×2回×2時間×1人×10校</t>
    <rPh sb="11" eb="13">
      <t>ジカン</t>
    </rPh>
    <phoneticPr fontId="3"/>
  </si>
  <si>
    <t>　6,520×3回×1時間×4人×2校</t>
    <rPh sb="10" eb="12">
      <t>ジカン</t>
    </rPh>
    <phoneticPr fontId="3"/>
  </si>
  <si>
    <t>　6,520×3回×3時間×5人×3校</t>
    <rPh sb="11" eb="13">
      <t>ジカン</t>
    </rPh>
    <rPh sb="14" eb="15">
      <t>ニン</t>
    </rPh>
    <phoneticPr fontId="3"/>
  </si>
  <si>
    <t>[職員A]</t>
    <rPh sb="1" eb="3">
      <t>ショクイン</t>
    </rPh>
    <phoneticPr fontId="3"/>
  </si>
  <si>
    <t>[職員B]</t>
    <phoneticPr fontId="3"/>
  </si>
  <si>
    <t>　400円×2（往復）×10校×2回</t>
    <rPh sb="3" eb="4">
      <t>エン</t>
    </rPh>
    <rPh sb="7" eb="9">
      <t>オウフク</t>
    </rPh>
    <rPh sb="13" eb="14">
      <t>コウ</t>
    </rPh>
    <phoneticPr fontId="3"/>
  </si>
  <si>
    <t>　300円×2（往復）×5校×4回</t>
    <rPh sb="3" eb="4">
      <t>エン</t>
    </rPh>
    <rPh sb="7" eb="9">
      <t>オウフク</t>
    </rPh>
    <rPh sb="12" eb="13">
      <t>コウ</t>
    </rPh>
    <rPh sb="16" eb="17">
      <t>カイ</t>
    </rPh>
    <phoneticPr fontId="3"/>
  </si>
  <si>
    <t>　500円×2（往復）×10校×3回</t>
    <rPh sb="3" eb="4">
      <t>エン</t>
    </rPh>
    <rPh sb="7" eb="9">
      <t>オウフク</t>
    </rPh>
    <phoneticPr fontId="3"/>
  </si>
  <si>
    <t>公演3回＋打ち合わせ1回</t>
    <rPh sb="0" eb="1">
      <t>コウエン</t>
    </rPh>
    <rPh sb="1" eb="2">
      <t>カイ</t>
    </rPh>
    <rPh sb="3" eb="4">
      <t>ウ</t>
    </rPh>
    <rPh sb="5" eb="6">
      <t>ア</t>
    </rPh>
    <rPh sb="9" eb="10">
      <t>カイ</t>
    </rPh>
    <phoneticPr fontId="3"/>
  </si>
  <si>
    <t>公演2回＋打ち合わせ1回</t>
    <rPh sb="0" eb="1">
      <t>コウエン</t>
    </rPh>
    <rPh sb="3" eb="4">
      <t>カイ</t>
    </rPh>
    <rPh sb="5" eb="6">
      <t>ウ</t>
    </rPh>
    <rPh sb="7" eb="8">
      <t>ア</t>
    </rPh>
    <rPh sb="11" eb="12">
      <t>カイ</t>
    </rPh>
    <phoneticPr fontId="3"/>
  </si>
  <si>
    <t>公演1回＋打ち合わせ1回</t>
    <rPh sb="0" eb="1">
      <t>コウエン</t>
    </rPh>
    <rPh sb="2" eb="3">
      <t>カイ</t>
    </rPh>
    <rPh sb="4" eb="5">
      <t>ウ</t>
    </rPh>
    <rPh sb="6" eb="7">
      <t>ア</t>
    </rPh>
    <rPh sb="10" eb="11">
      <t>カイ</t>
    </rPh>
    <phoneticPr fontId="3"/>
  </si>
  <si>
    <t>　委員A　（1,000×2（往復））</t>
    <rPh sb="1" eb="3">
      <t>イイン</t>
    </rPh>
    <rPh sb="14" eb="16">
      <t>オウフク</t>
    </rPh>
    <phoneticPr fontId="3"/>
  </si>
  <si>
    <t>　委員B　（700×2（往復））</t>
    <rPh sb="0" eb="2">
      <t>イイン</t>
    </rPh>
    <phoneticPr fontId="3"/>
  </si>
  <si>
    <t>　委員D　（2,000×2（往復））</t>
    <rPh sb="0" eb="2">
      <t>イイン</t>
    </rPh>
    <phoneticPr fontId="3"/>
  </si>
  <si>
    <t>航空代、宿泊費を含む。</t>
    <rPh sb="0" eb="1">
      <t>コウクウ</t>
    </rPh>
    <rPh sb="1" eb="2">
      <t>ダイ</t>
    </rPh>
    <rPh sb="3" eb="6">
      <t>シュクハクヒ</t>
    </rPh>
    <rPh sb="7" eb="8">
      <t>フク</t>
    </rPh>
    <phoneticPr fontId="3"/>
  </si>
  <si>
    <t>　委員C　（35,000×2（往復）+9,800（宿））</t>
    <rPh sb="0" eb="2">
      <t>イイン</t>
    </rPh>
    <rPh sb="25" eb="26">
      <t>ヤド</t>
    </rPh>
    <phoneticPr fontId="3"/>
  </si>
  <si>
    <t>　委員C　（35,500×2（往復）+9,800（宿））</t>
    <rPh sb="0" eb="2">
      <t>イイン</t>
    </rPh>
    <rPh sb="25" eb="26">
      <t>ヤド</t>
    </rPh>
    <phoneticPr fontId="3"/>
  </si>
  <si>
    <t>　委員A　（0×2（往復））</t>
    <rPh sb="1" eb="3">
      <t>イイン</t>
    </rPh>
    <rPh sb="10" eb="12">
      <t>オウフク</t>
    </rPh>
    <phoneticPr fontId="3"/>
  </si>
  <si>
    <t>　委員D　（3,000×2（往復））</t>
    <rPh sb="0" eb="2">
      <t>イイン</t>
    </rPh>
    <phoneticPr fontId="3"/>
  </si>
  <si>
    <t>　講師A　（1000×2（往復）×10校×2回）</t>
    <rPh sb="1" eb="3">
      <t>コウシ</t>
    </rPh>
    <rPh sb="13" eb="15">
      <t>オウフク</t>
    </rPh>
    <rPh sb="19" eb="20">
      <t>コウ</t>
    </rPh>
    <rPh sb="22" eb="23">
      <t>カイ</t>
    </rPh>
    <phoneticPr fontId="3"/>
  </si>
  <si>
    <t>1校あたり　公演1回＋打ち合わせ1回</t>
    <rPh sb="0" eb="1">
      <t>コウ</t>
    </rPh>
    <rPh sb="5" eb="6">
      <t>コウエン</t>
    </rPh>
    <rPh sb="6" eb="7">
      <t>カイ</t>
    </rPh>
    <rPh sb="8" eb="9">
      <t>ウ</t>
    </rPh>
    <rPh sb="10" eb="11">
      <t>ア</t>
    </rPh>
    <rPh sb="14" eb="15">
      <t>カイ</t>
    </rPh>
    <phoneticPr fontId="3"/>
  </si>
  <si>
    <t>1校あたり　公演2回＋打ち合わせ1回</t>
    <rPh sb="0" eb="1">
      <t>コウ</t>
    </rPh>
    <rPh sb="5" eb="6">
      <t>コウエン</t>
    </rPh>
    <rPh sb="6" eb="7">
      <t>カイ</t>
    </rPh>
    <rPh sb="10" eb="11">
      <t>ア</t>
    </rPh>
    <rPh sb="14" eb="15">
      <t>カイ</t>
    </rPh>
    <phoneticPr fontId="3"/>
  </si>
  <si>
    <t>1校あたり　公演3回＋打ち合わせ1回</t>
    <rPh sb="0" eb="1">
      <t>コウ</t>
    </rPh>
    <rPh sb="5" eb="6">
      <t>コウエン</t>
    </rPh>
    <rPh sb="6" eb="7">
      <t>カイ</t>
    </rPh>
    <rPh sb="10" eb="11">
      <t>ア</t>
    </rPh>
    <rPh sb="14" eb="15">
      <t>カイ</t>
    </rPh>
    <phoneticPr fontId="3"/>
  </si>
  <si>
    <t>　講師C　（300×2（往復）×5校×4回）</t>
    <rPh sb="1" eb="3">
      <t>コウシ</t>
    </rPh>
    <rPh sb="12" eb="14">
      <t>オウフク</t>
    </rPh>
    <rPh sb="17" eb="18">
      <t>コウ</t>
    </rPh>
    <rPh sb="20" eb="21">
      <t>カイ</t>
    </rPh>
    <phoneticPr fontId="3"/>
  </si>
  <si>
    <t>　講師B　（2500×2（往復）×10校×3回）</t>
    <rPh sb="1" eb="3">
      <t>コウシ</t>
    </rPh>
    <rPh sb="13" eb="15">
      <t>オウフク</t>
    </rPh>
    <rPh sb="19" eb="20">
      <t>コウ</t>
    </rPh>
    <rPh sb="22" eb="23">
      <t>カイ</t>
    </rPh>
    <phoneticPr fontId="3"/>
  </si>
  <si>
    <t>補助者のべ139名</t>
    <rPh sb="0" eb="2">
      <t>ホジョシャ</t>
    </rPh>
    <rPh sb="7" eb="8">
      <t>メイ</t>
    </rPh>
    <phoneticPr fontId="3"/>
  </si>
  <si>
    <t>　旅費・回数内訳は別表[A]参照</t>
    <rPh sb="0" eb="2">
      <t>リョヒ</t>
    </rPh>
    <rPh sb="3" eb="5">
      <t>カイスウ</t>
    </rPh>
    <rPh sb="5" eb="6">
      <t>ウチワケ</t>
    </rPh>
    <rPh sb="7" eb="9">
      <t>ベッピョウ</t>
    </rPh>
    <rPh sb="9" eb="11">
      <t>サンショウ</t>
    </rPh>
    <phoneticPr fontId="3"/>
  </si>
  <si>
    <t>　補助者A　45回（のべ参加日数）</t>
    <rPh sb="0" eb="3">
      <t>ホジョシャ</t>
    </rPh>
    <rPh sb="7" eb="8">
      <t>カイ</t>
    </rPh>
    <phoneticPr fontId="3"/>
  </si>
  <si>
    <t>　補助者B　25回（のべ参加日数）</t>
    <rPh sb="0" eb="3">
      <t>ホジョシャ</t>
    </rPh>
    <rPh sb="7" eb="8">
      <t>カイ</t>
    </rPh>
    <phoneticPr fontId="3"/>
  </si>
  <si>
    <t>　補助者C　25回（のべ参加日数）</t>
    <rPh sb="0" eb="3">
      <t>ホジョシャ</t>
    </rPh>
    <phoneticPr fontId="3"/>
  </si>
  <si>
    <t>　補助者D　25回（のべ参加日数）</t>
    <rPh sb="0" eb="3">
      <t>ホジョシャ</t>
    </rPh>
    <phoneticPr fontId="3"/>
  </si>
  <si>
    <t>　補助者E　19回（のべ参加日数）</t>
    <rPh sb="0" eb="3">
      <t>ホジョシャ</t>
    </rPh>
    <phoneticPr fontId="3"/>
  </si>
  <si>
    <t>のべ公演数　45回（1回×10校＋2回×10校＋3回×5校）</t>
    <rPh sb="2" eb="5">
      <t>コウエンスウ</t>
    </rPh>
    <rPh sb="8" eb="9">
      <t>カイ</t>
    </rPh>
    <rPh sb="11" eb="12">
      <t>カイ</t>
    </rPh>
    <rPh sb="15" eb="16">
      <t>コウ</t>
    </rPh>
    <rPh sb="18" eb="19">
      <t>カイ</t>
    </rPh>
    <rPh sb="22" eb="23">
      <t>コウ</t>
    </rPh>
    <rPh sb="25" eb="26">
      <t>カイ</t>
    </rPh>
    <rPh sb="28" eb="29">
      <t>コウ</t>
    </rPh>
    <phoneticPr fontId="3"/>
  </si>
  <si>
    <t>希望校のみ</t>
    <rPh sb="0" eb="3">
      <t>キボウコウ</t>
    </rPh>
    <phoneticPr fontId="3"/>
  </si>
  <si>
    <t>職員A　（8時間×10日×10か月）</t>
    <rPh sb="0" eb="2">
      <t>ショクイン</t>
    </rPh>
    <rPh sb="6" eb="8">
      <t>ジカン</t>
    </rPh>
    <rPh sb="11" eb="12">
      <t>ニチ</t>
    </rPh>
    <rPh sb="16" eb="17">
      <t>ゲツ</t>
    </rPh>
    <phoneticPr fontId="3"/>
  </si>
  <si>
    <t>実行　太郎</t>
    <rPh sb="0" eb="2">
      <t>ジッコウ</t>
    </rPh>
    <rPh sb="3" eb="5">
      <t>タロウ</t>
    </rPh>
    <phoneticPr fontId="3"/>
  </si>
  <si>
    <t>推進　花子</t>
    <rPh sb="0" eb="2">
      <t>スイシン</t>
    </rPh>
    <rPh sb="3" eb="5">
      <t>ハナコ</t>
    </rPh>
    <phoneticPr fontId="3"/>
  </si>
  <si>
    <t>代表理事</t>
    <rPh sb="0" eb="4">
      <t>ダイヒョウリジ</t>
    </rPh>
    <phoneticPr fontId="3"/>
  </si>
  <si>
    <t>事務局員</t>
    <rPh sb="0" eb="4">
      <t>ジムキョクイン</t>
    </rPh>
    <phoneticPr fontId="3"/>
  </si>
  <si>
    <t>****-**-****</t>
    <phoneticPr fontId="3"/>
  </si>
  <si>
    <t>BBBBBB@bbb.ccc</t>
    <phoneticPr fontId="3"/>
  </si>
  <si>
    <t>芸術　次郎</t>
    <rPh sb="0" eb="2">
      <t>ゲイジュツ</t>
    </rPh>
    <rPh sb="3" eb="5">
      <t>ジロウ</t>
    </rPh>
    <phoneticPr fontId="3"/>
  </si>
  <si>
    <t>管理課会計担当</t>
    <rPh sb="0" eb="3">
      <t>カンリカ</t>
    </rPh>
    <rPh sb="3" eb="7">
      <t>カイケイタントウ</t>
    </rPh>
    <phoneticPr fontId="3"/>
  </si>
  <si>
    <t>****-**-****</t>
    <phoneticPr fontId="3"/>
  </si>
  <si>
    <t>AAAAAAA@bbb.ccc</t>
    <phoneticPr fontId="3"/>
  </si>
  <si>
    <t>AAAAAAA@bbb.ccc</t>
    <phoneticPr fontId="3"/>
  </si>
  <si>
    <t>CCCCC@bbb.ccc</t>
    <phoneticPr fontId="3"/>
  </si>
  <si>
    <t>○○市立○○第一小学校</t>
    <rPh sb="2" eb="4">
      <t>シリツ</t>
    </rPh>
    <rPh sb="6" eb="8">
      <t>ダイイチ</t>
    </rPh>
    <rPh sb="8" eb="11">
      <t>ショウガッコウ</t>
    </rPh>
    <phoneticPr fontId="3"/>
  </si>
  <si>
    <t>○○市立○○第二小学校</t>
    <rPh sb="2" eb="4">
      <t>シリツ</t>
    </rPh>
    <rPh sb="6" eb="8">
      <t>ダイニ</t>
    </rPh>
    <rPh sb="8" eb="11">
      <t>ショウガッコウ</t>
    </rPh>
    <phoneticPr fontId="3"/>
  </si>
  <si>
    <t>○○市立東△△小学校</t>
    <rPh sb="2" eb="4">
      <t>シリツ</t>
    </rPh>
    <rPh sb="4" eb="5">
      <t>ヒガシ</t>
    </rPh>
    <rPh sb="7" eb="10">
      <t>ショウガッコウ</t>
    </rPh>
    <phoneticPr fontId="3"/>
  </si>
  <si>
    <t>○○市立西△△小学校</t>
    <rPh sb="2" eb="4">
      <t>シリツ</t>
    </rPh>
    <rPh sb="4" eb="5">
      <t>ニシ</t>
    </rPh>
    <rPh sb="7" eb="10">
      <t>ショウガッコウ</t>
    </rPh>
    <phoneticPr fontId="3"/>
  </si>
  <si>
    <t>□□市立□□北小学校</t>
    <rPh sb="2" eb="4">
      <t>シリツ</t>
    </rPh>
    <rPh sb="6" eb="7">
      <t>キタ</t>
    </rPh>
    <rPh sb="7" eb="10">
      <t>ショウガッコウ</t>
    </rPh>
    <phoneticPr fontId="3"/>
  </si>
  <si>
    <t>□□市立□□南小学校</t>
    <rPh sb="2" eb="4">
      <t>シリツ</t>
    </rPh>
    <rPh sb="6" eb="7">
      <t>ミナミ</t>
    </rPh>
    <rPh sb="7" eb="10">
      <t>ショウガッコウ</t>
    </rPh>
    <phoneticPr fontId="3"/>
  </si>
  <si>
    <t>○○市立○○第一中学校</t>
    <rPh sb="2" eb="4">
      <t>シリツ</t>
    </rPh>
    <rPh sb="6" eb="8">
      <t>ダイイチ</t>
    </rPh>
    <rPh sb="8" eb="9">
      <t>チュウ</t>
    </rPh>
    <rPh sb="9" eb="11">
      <t>ガッコウ</t>
    </rPh>
    <phoneticPr fontId="3"/>
  </si>
  <si>
    <t>○○市立○○第二中学校</t>
    <rPh sb="2" eb="4">
      <t>シリツ</t>
    </rPh>
    <rPh sb="6" eb="7">
      <t>ダイ</t>
    </rPh>
    <rPh sb="7" eb="8">
      <t>ニ</t>
    </rPh>
    <rPh sb="8" eb="9">
      <t>チュウ</t>
    </rPh>
    <rPh sb="9" eb="11">
      <t>ガッコウ</t>
    </rPh>
    <phoneticPr fontId="3"/>
  </si>
  <si>
    <t>○○市立○○第三中学校</t>
    <rPh sb="2" eb="4">
      <t>シリツ</t>
    </rPh>
    <rPh sb="6" eb="7">
      <t>ダイ</t>
    </rPh>
    <rPh sb="7" eb="8">
      <t>サン</t>
    </rPh>
    <rPh sb="8" eb="9">
      <t>チュウ</t>
    </rPh>
    <rPh sb="9" eb="11">
      <t>ガッコウ</t>
    </rPh>
    <phoneticPr fontId="3"/>
  </si>
  <si>
    <t>○○市立○○西中学校</t>
    <rPh sb="2" eb="4">
      <t>シリツ</t>
    </rPh>
    <rPh sb="6" eb="7">
      <t>ニシ</t>
    </rPh>
    <rPh sb="7" eb="8">
      <t>チュウ</t>
    </rPh>
    <rPh sb="8" eb="10">
      <t>ガッコウ</t>
    </rPh>
    <phoneticPr fontId="3"/>
  </si>
  <si>
    <t>○○市立○○東中学校</t>
    <rPh sb="2" eb="4">
      <t>シリツ</t>
    </rPh>
    <rPh sb="6" eb="7">
      <t>ヒガシ</t>
    </rPh>
    <rPh sb="7" eb="8">
      <t>チュウ</t>
    </rPh>
    <rPh sb="8" eb="10">
      <t>ガッコウ</t>
    </rPh>
    <phoneticPr fontId="3"/>
  </si>
  <si>
    <t>○○市立○○中央中学校</t>
    <rPh sb="2" eb="4">
      <t>シリツ</t>
    </rPh>
    <rPh sb="6" eb="8">
      <t>チュウオウ</t>
    </rPh>
    <rPh sb="8" eb="9">
      <t>チュウ</t>
    </rPh>
    <rPh sb="9" eb="11">
      <t>ガッコウ</t>
    </rPh>
    <phoneticPr fontId="3"/>
  </si>
  <si>
    <t>○○県立○○北高等学校</t>
    <rPh sb="2" eb="4">
      <t>ケンリツ</t>
    </rPh>
    <rPh sb="6" eb="7">
      <t>キタ</t>
    </rPh>
    <rPh sb="7" eb="9">
      <t>コウトウ</t>
    </rPh>
    <rPh sb="9" eb="11">
      <t>ガッコウ</t>
    </rPh>
    <phoneticPr fontId="3"/>
  </si>
  <si>
    <t>○○県立○○特別支援学校</t>
    <rPh sb="2" eb="4">
      <t>ケンリツ</t>
    </rPh>
    <rPh sb="6" eb="12">
      <t>トクベツシエンガッコウ</t>
    </rPh>
    <phoneticPr fontId="3"/>
  </si>
  <si>
    <t>△△市立△△義務教育学校初等部</t>
    <rPh sb="2" eb="4">
      <t>シリツ</t>
    </rPh>
    <rPh sb="6" eb="12">
      <t>ギムキョウイクガッコウ</t>
    </rPh>
    <rPh sb="12" eb="15">
      <t>ショトウブ</t>
    </rPh>
    <phoneticPr fontId="3"/>
  </si>
  <si>
    <t>◎◎市立◎◎中等教育学校前期</t>
    <rPh sb="2" eb="4">
      <t>シリツ</t>
    </rPh>
    <rPh sb="6" eb="12">
      <t>チュウトウキョウイクガッコウ</t>
    </rPh>
    <rPh sb="12" eb="14">
      <t>ゼンキ</t>
    </rPh>
    <phoneticPr fontId="3"/>
  </si>
  <si>
    <t>小</t>
  </si>
  <si>
    <t>中</t>
  </si>
  <si>
    <t>高</t>
  </si>
  <si>
    <t>特</t>
  </si>
  <si>
    <t>中等(前)</t>
  </si>
  <si>
    <t>◎◎市立◎◎中等教育学校後期</t>
    <rPh sb="2" eb="4">
      <t>シリツ</t>
    </rPh>
    <rPh sb="6" eb="12">
      <t>チュウトウキョウイクガッコウ</t>
    </rPh>
    <rPh sb="12" eb="14">
      <t>コウキ</t>
    </rPh>
    <phoneticPr fontId="3"/>
  </si>
  <si>
    <t>○○県立△△ろう学校</t>
    <rPh sb="2" eb="4">
      <t>ケンリツ</t>
    </rPh>
    <rPh sb="8" eb="10">
      <t>ガッコウ</t>
    </rPh>
    <phoneticPr fontId="3"/>
  </si>
  <si>
    <t>中等(後)</t>
  </si>
  <si>
    <t>講師　太郎</t>
    <rPh sb="3" eb="5">
      <t>タロウ</t>
    </rPh>
    <phoneticPr fontId="3"/>
  </si>
  <si>
    <t>講師　太郎</t>
    <phoneticPr fontId="3"/>
  </si>
  <si>
    <t>芸術　花子</t>
    <rPh sb="0" eb="2">
      <t>ゲイジュツ</t>
    </rPh>
    <rPh sb="3" eb="5">
      <t>ハナコ</t>
    </rPh>
    <phoneticPr fontId="3"/>
  </si>
  <si>
    <t>講師　太郎</t>
    <phoneticPr fontId="3"/>
  </si>
  <si>
    <t>音楽　次郎</t>
    <rPh sb="0" eb="2">
      <t>オンガク</t>
    </rPh>
    <rPh sb="3" eb="5">
      <t>ジロウ</t>
    </rPh>
    <phoneticPr fontId="3"/>
  </si>
  <si>
    <t>教育　光子</t>
    <rPh sb="0" eb="2">
      <t>キョウイク</t>
    </rPh>
    <rPh sb="3" eb="5">
      <t>ミツコ</t>
    </rPh>
    <phoneticPr fontId="3"/>
  </si>
  <si>
    <t>A</t>
  </si>
  <si>
    <t>B</t>
  </si>
  <si>
    <t>C</t>
  </si>
  <si>
    <t>D</t>
  </si>
  <si>
    <t>E</t>
  </si>
  <si>
    <t>F</t>
  </si>
  <si>
    <t>音楽著作権使用料　1,650×45回</t>
    <rPh sb="0" eb="8">
      <t>オンガクチョサクケンシヨウリョウ</t>
    </rPh>
    <rPh sb="17" eb="18">
      <t>カイ</t>
    </rPh>
    <phoneticPr fontId="3"/>
  </si>
  <si>
    <t>楽器運搬費　19,750×30校</t>
    <rPh sb="0" eb="5">
      <t>ガッキウンパンヒ</t>
    </rPh>
    <rPh sb="15" eb="16">
      <t>コウ</t>
    </rPh>
    <phoneticPr fontId="3"/>
  </si>
  <si>
    <t>全校児童・生徒</t>
  </si>
  <si>
    <t>○○県</t>
    <rPh sb="2" eb="3">
      <t>ケン</t>
    </rPh>
    <phoneticPr fontId="3"/>
  </si>
  <si>
    <t>○○県</t>
    <phoneticPr fontId="3"/>
  </si>
  <si>
    <t>○○市○○町1-111-1</t>
    <rPh sb="5" eb="6">
      <t>チョウ</t>
    </rPh>
    <phoneticPr fontId="3"/>
  </si>
  <si>
    <t>○○市○○町2-222-2</t>
    <phoneticPr fontId="3"/>
  </si>
  <si>
    <t>○○市西△△町1-2-3</t>
    <rPh sb="3" eb="4">
      <t>ニシ</t>
    </rPh>
    <phoneticPr fontId="3"/>
  </si>
  <si>
    <t>○○市東△町1-2-3</t>
    <rPh sb="3" eb="4">
      <t>ヒガシ</t>
    </rPh>
    <rPh sb="5" eb="6">
      <t>チョウ</t>
    </rPh>
    <phoneticPr fontId="3"/>
  </si>
  <si>
    <t>□□市□□町北1-2-3</t>
    <rPh sb="2" eb="3">
      <t>シ</t>
    </rPh>
    <rPh sb="5" eb="6">
      <t>マチ</t>
    </rPh>
    <rPh sb="6" eb="7">
      <t>キタ</t>
    </rPh>
    <phoneticPr fontId="3"/>
  </si>
  <si>
    <t>□□市□□町南1-2-3</t>
    <rPh sb="6" eb="7">
      <t>ミナミ</t>
    </rPh>
    <phoneticPr fontId="3"/>
  </si>
  <si>
    <t>○○市○○町3-3-3</t>
    <phoneticPr fontId="3"/>
  </si>
  <si>
    <t>○○市○○西町9-9-9</t>
    <rPh sb="5" eb="6">
      <t>ニシ</t>
    </rPh>
    <rPh sb="6" eb="7">
      <t>マチ</t>
    </rPh>
    <phoneticPr fontId="3"/>
  </si>
  <si>
    <t>○○市○○東町9-9-9</t>
    <rPh sb="5" eb="6">
      <t>ヒガシ</t>
    </rPh>
    <phoneticPr fontId="3"/>
  </si>
  <si>
    <t>○○市○○本町9-9-9</t>
    <rPh sb="5" eb="6">
      <t>ホン</t>
    </rPh>
    <phoneticPr fontId="3"/>
  </si>
  <si>
    <t>○○県○○市北区1-1-1</t>
    <rPh sb="5" eb="6">
      <t>シ</t>
    </rPh>
    <rPh sb="6" eb="7">
      <t>キタ</t>
    </rPh>
    <rPh sb="7" eb="8">
      <t>ク</t>
    </rPh>
    <phoneticPr fontId="3"/>
  </si>
  <si>
    <t>○○県○○市○○町1-1-1</t>
    <rPh sb="3" eb="6">
      <t>マルマルシ</t>
    </rPh>
    <rPh sb="8" eb="9">
      <t>マチ</t>
    </rPh>
    <phoneticPr fontId="3"/>
  </si>
  <si>
    <t>△△市△△町9-8-7</t>
    <rPh sb="5" eb="6">
      <t>マチ</t>
    </rPh>
    <phoneticPr fontId="3"/>
  </si>
  <si>
    <t>◎◎市◎◎町123</t>
    <rPh sb="5" eb="6">
      <t>マチ</t>
    </rPh>
    <phoneticPr fontId="3"/>
  </si>
  <si>
    <t>○○県△△市△△町789</t>
    <rPh sb="5" eb="6">
      <t>シ</t>
    </rPh>
    <rPh sb="8" eb="9">
      <t>マチ</t>
    </rPh>
    <phoneticPr fontId="3"/>
  </si>
  <si>
    <t>○○市○○町○○通り1-111-1</t>
    <rPh sb="8" eb="9">
      <t>ドオ</t>
    </rPh>
    <phoneticPr fontId="3"/>
  </si>
  <si>
    <t>実行委員会視察予定</t>
    <rPh sb="0" eb="5">
      <t>ジッコウイインカイ</t>
    </rPh>
    <rPh sb="5" eb="7">
      <t>シサツ</t>
    </rPh>
    <rPh sb="7" eb="9">
      <t>ヨテイ</t>
    </rPh>
    <phoneticPr fontId="3"/>
  </si>
  <si>
    <t>学校へ芸術家を派遣し、事業実施</t>
    <phoneticPr fontId="3"/>
  </si>
  <si>
    <t>芸術家、文化芸術団体及び講演等諸雑費の支払に係る事務</t>
    <phoneticPr fontId="3"/>
  </si>
  <si>
    <t>芸術家、文化芸術団体及び講演等諸雑費の支払に関する業務
・様式9（別紙ロ)の通り、各アーティスト、芸術団体及び各業者へ銀行振り込み。
※一部現金払いを希望アーティストは現金支払。
・○○○○
・○○○○</t>
    <rPh sb="29" eb="31">
      <t>ヨウシキ</t>
    </rPh>
    <rPh sb="33" eb="35">
      <t>ベッシ</t>
    </rPh>
    <rPh sb="38" eb="39">
      <t>トオ</t>
    </rPh>
    <rPh sb="41" eb="42">
      <t>カク</t>
    </rPh>
    <rPh sb="49" eb="51">
      <t>ゲイジュツ</t>
    </rPh>
    <rPh sb="51" eb="53">
      <t>ダンタイ</t>
    </rPh>
    <rPh sb="53" eb="54">
      <t>オヨ</t>
    </rPh>
    <rPh sb="55" eb="56">
      <t>カク</t>
    </rPh>
    <rPh sb="56" eb="58">
      <t>ギョウシャ</t>
    </rPh>
    <rPh sb="59" eb="61">
      <t>ギンコウ</t>
    </rPh>
    <rPh sb="61" eb="62">
      <t>フ</t>
    </rPh>
    <rPh sb="63" eb="64">
      <t>コ</t>
    </rPh>
    <rPh sb="68" eb="70">
      <t>イチブ</t>
    </rPh>
    <rPh sb="70" eb="73">
      <t>ゲンキンバラ</t>
    </rPh>
    <rPh sb="75" eb="77">
      <t>キボウ</t>
    </rPh>
    <rPh sb="84" eb="88">
      <t>ゲンキンシハライ</t>
    </rPh>
    <phoneticPr fontId="3"/>
  </si>
  <si>
    <t>記録写真の撮影及び撮影許諾・使用許諾書の取得
児童・生徒感想文の提出依頼（任意）</t>
    <phoneticPr fontId="3"/>
  </si>
  <si>
    <t>●様式5～8の作成
・各学校へ報告書一部作成依頼・回収・ヒアリング（様式8）
・各アーティストへ報告書一部作成依頼・証憑回収・ヒアリング（様式5～6）
●様式9の作成
・実施状況取りまとめ
・支払状況の管理
・支払に係る書類の取りまとめ</t>
    <rPh sb="1" eb="3">
      <t>ヨウシキ</t>
    </rPh>
    <rPh sb="7" eb="9">
      <t>サクセイ</t>
    </rPh>
    <rPh sb="11" eb="12">
      <t>カク</t>
    </rPh>
    <rPh sb="12" eb="14">
      <t>ガッコウ</t>
    </rPh>
    <rPh sb="15" eb="18">
      <t>ホウコクショ</t>
    </rPh>
    <rPh sb="18" eb="20">
      <t>イチブ</t>
    </rPh>
    <rPh sb="20" eb="22">
      <t>サクセイ</t>
    </rPh>
    <rPh sb="22" eb="24">
      <t>イライ</t>
    </rPh>
    <rPh sb="25" eb="27">
      <t>カイシュウ</t>
    </rPh>
    <rPh sb="34" eb="36">
      <t>ヨウシキ</t>
    </rPh>
    <rPh sb="40" eb="41">
      <t>カク</t>
    </rPh>
    <rPh sb="48" eb="51">
      <t>ホウコクショ</t>
    </rPh>
    <rPh sb="51" eb="53">
      <t>イチブ</t>
    </rPh>
    <rPh sb="53" eb="55">
      <t>サクセイ</t>
    </rPh>
    <rPh sb="55" eb="57">
      <t>イライ</t>
    </rPh>
    <rPh sb="58" eb="60">
      <t>ショウヒョウ</t>
    </rPh>
    <rPh sb="60" eb="62">
      <t>カイシュウ</t>
    </rPh>
    <rPh sb="69" eb="71">
      <t>ヨウシキ</t>
    </rPh>
    <rPh sb="78" eb="80">
      <t>ヨウシキ</t>
    </rPh>
    <rPh sb="82" eb="84">
      <t>サクセイ</t>
    </rPh>
    <rPh sb="86" eb="90">
      <t>ジッシジョウキョウ</t>
    </rPh>
    <rPh sb="90" eb="91">
      <t>ト</t>
    </rPh>
    <rPh sb="97" eb="101">
      <t>シハライジョウキョウ</t>
    </rPh>
    <rPh sb="102" eb="104">
      <t>カンリ</t>
    </rPh>
    <phoneticPr fontId="3"/>
  </si>
  <si>
    <t>職員　一郎</t>
    <rPh sb="0" eb="2">
      <t>ショクイン</t>
    </rPh>
    <rPh sb="3" eb="5">
      <t>イチロウ</t>
    </rPh>
    <phoneticPr fontId="3"/>
  </si>
  <si>
    <t>事務　花子</t>
    <rPh sb="0" eb="2">
      <t>ジム</t>
    </rPh>
    <rPh sb="3" eb="5">
      <t>ハナコ</t>
    </rPh>
    <phoneticPr fontId="3"/>
  </si>
  <si>
    <t>人1、出勤簿</t>
    <rPh sb="0" eb="1">
      <t>ヒト</t>
    </rPh>
    <rPh sb="3" eb="6">
      <t>シュッキンボ</t>
    </rPh>
    <phoneticPr fontId="3"/>
  </si>
  <si>
    <t>人2、出勤簿</t>
    <rPh sb="0" eb="1">
      <t>ヒト</t>
    </rPh>
    <rPh sb="3" eb="6">
      <t>シュッキンボ</t>
    </rPh>
    <phoneticPr fontId="3"/>
  </si>
  <si>
    <t>※3月給与は4/10</t>
    <rPh sb="2" eb="3">
      <t>ガツ</t>
    </rPh>
    <rPh sb="3" eb="5">
      <t>キュウヨ</t>
    </rPh>
    <phoneticPr fontId="3"/>
  </si>
  <si>
    <t>　支払予定</t>
    <rPh sb="1" eb="5">
      <t>シハライヨテイ</t>
    </rPh>
    <phoneticPr fontId="3"/>
  </si>
  <si>
    <t>実行　太郎</t>
    <rPh sb="0" eb="1">
      <t>ジッコウ</t>
    </rPh>
    <rPh sb="2" eb="4">
      <t>タロウ</t>
    </rPh>
    <phoneticPr fontId="3"/>
  </si>
  <si>
    <t>委員　一郎</t>
    <rPh sb="0" eb="1">
      <t>イイン</t>
    </rPh>
    <rPh sb="2" eb="4">
      <t>イチロウ</t>
    </rPh>
    <phoneticPr fontId="3"/>
  </si>
  <si>
    <t>会員　次郎</t>
    <rPh sb="0" eb="1">
      <t>カイイン</t>
    </rPh>
    <rPh sb="2" eb="4">
      <t>ジロウ</t>
    </rPh>
    <phoneticPr fontId="3"/>
  </si>
  <si>
    <t>様式3参照</t>
    <rPh sb="0" eb="2">
      <t>ヨウシキ</t>
    </rPh>
    <rPh sb="3" eb="5">
      <t>サンショウ</t>
    </rPh>
    <phoneticPr fontId="3"/>
  </si>
  <si>
    <t>謝・交、謝1～30</t>
    <rPh sb="0" eb="1">
      <t>シャ</t>
    </rPh>
    <rPh sb="2" eb="3">
      <t>コウ</t>
    </rPh>
    <rPh sb="4" eb="5">
      <t>シャ</t>
    </rPh>
    <phoneticPr fontId="3"/>
  </si>
  <si>
    <t>実施校</t>
  </si>
  <si>
    <t>月日</t>
    <rPh sb="0" eb="2">
      <t>ガッピ</t>
    </rPh>
    <phoneticPr fontId="3"/>
  </si>
  <si>
    <t>参加者</t>
    <rPh sb="0" eb="3">
      <t>サンカシャ</t>
    </rPh>
    <phoneticPr fontId="3"/>
  </si>
  <si>
    <t>打ち合わせ内容</t>
    <rPh sb="0" eb="1">
      <t>ウ</t>
    </rPh>
    <rPh sb="2" eb="3">
      <t>ア</t>
    </rPh>
    <phoneticPr fontId="3"/>
  </si>
  <si>
    <t>ⅱ　実施状況</t>
    <rPh sb="2" eb="4">
      <t>ジッシ</t>
    </rPh>
    <rPh sb="4" eb="6">
      <t>ジョウキョウ</t>
    </rPh>
    <phoneticPr fontId="3"/>
  </si>
  <si>
    <t>ⅰ　事前打ち合わせの記録</t>
    <rPh sb="2" eb="5">
      <t>ジゼンウ</t>
    </rPh>
    <rPh sb="6" eb="7">
      <t>ア</t>
    </rPh>
    <rPh sb="10" eb="12">
      <t>キロク</t>
    </rPh>
    <phoneticPr fontId="3"/>
  </si>
  <si>
    <r>
      <t>　</t>
    </r>
    <r>
      <rPr>
        <u/>
        <sz val="10"/>
        <rFont val="ＭＳ Ｐゴシック"/>
        <family val="3"/>
        <charset val="128"/>
      </rPr>
      <t>【様式8】実施状況報告書</t>
    </r>
    <r>
      <rPr>
        <sz val="10"/>
        <rFont val="ＭＳ Ｐゴシック"/>
        <family val="3"/>
        <charset val="128"/>
      </rPr>
      <t>　の通り</t>
    </r>
    <rPh sb="2" eb="4">
      <t>ヨウシキ</t>
    </rPh>
    <rPh sb="6" eb="13">
      <t>ジッシジョウキョウホウコクショ</t>
    </rPh>
    <rPh sb="15" eb="16">
      <t>トオ</t>
    </rPh>
    <phoneticPr fontId="3"/>
  </si>
  <si>
    <t>○○市立○○第一小学校</t>
    <phoneticPr fontId="3"/>
  </si>
  <si>
    <t>職員　一郎</t>
    <phoneticPr fontId="3"/>
  </si>
  <si>
    <t>事務　花子</t>
    <phoneticPr fontId="3"/>
  </si>
  <si>
    <t>・事業内容の確認
・会場、経路、控室の確認
・その他学校の要望をヒアリングし、講演内容のカスタマイズ提案</t>
    <rPh sb="1" eb="5">
      <t>ジギョウナイヨウ</t>
    </rPh>
    <rPh sb="6" eb="8">
      <t>カクニン</t>
    </rPh>
    <rPh sb="10" eb="12">
      <t>カイジョウ</t>
    </rPh>
    <rPh sb="13" eb="15">
      <t>ケイロ</t>
    </rPh>
    <rPh sb="16" eb="18">
      <t>ヒカエシツ</t>
    </rPh>
    <rPh sb="19" eb="21">
      <t>カクニン</t>
    </rPh>
    <rPh sb="25" eb="26">
      <t>タ</t>
    </rPh>
    <rPh sb="26" eb="28">
      <t>ガッコウ</t>
    </rPh>
    <rPh sb="29" eb="31">
      <t>ヨウボウ</t>
    </rPh>
    <rPh sb="39" eb="43">
      <t>コウエンナイヨウ</t>
    </rPh>
    <rPh sb="50" eb="52">
      <t>テイアン</t>
    </rPh>
    <phoneticPr fontId="3"/>
  </si>
  <si>
    <r>
      <rPr>
        <i/>
        <sz val="11"/>
        <color rgb="FF008000"/>
        <rFont val="ＭＳ Ｐゴシック"/>
        <family val="3"/>
        <charset val="128"/>
      </rPr>
      <t>事務　花子
講師　太郎</t>
    </r>
    <rPh sb="6" eb="8">
      <t>コウシ</t>
    </rPh>
    <rPh sb="9" eb="11">
      <t>タロウ</t>
    </rPh>
    <phoneticPr fontId="3"/>
  </si>
  <si>
    <t>○○市立○○第二小学校</t>
    <phoneticPr fontId="3"/>
  </si>
  <si>
    <t>同上</t>
    <rPh sb="0" eb="2">
      <t>ドウジョウ</t>
    </rPh>
    <phoneticPr fontId="3"/>
  </si>
  <si>
    <t>○○市立東△△小学校</t>
    <phoneticPr fontId="3"/>
  </si>
  <si>
    <t>・事業内容の確認
・会場、経路、控室の確認
・体験ワークショップについての諸注意を確認</t>
    <rPh sb="23" eb="25">
      <t>タイケン</t>
    </rPh>
    <rPh sb="37" eb="40">
      <t>ショチュウイ</t>
    </rPh>
    <rPh sb="41" eb="43">
      <t>カクニン</t>
    </rPh>
    <phoneticPr fontId="3"/>
  </si>
  <si>
    <t>方法</t>
    <rPh sb="0" eb="2">
      <t>ホウホウ</t>
    </rPh>
    <phoneticPr fontId="3"/>
  </si>
  <si>
    <t>学校往訪</t>
  </si>
  <si>
    <t>WEB会議等</t>
  </si>
  <si>
    <t>別添資料の通り</t>
    <rPh sb="0" eb="4">
      <t>ベッテンシリョウ</t>
    </rPh>
    <rPh sb="5" eb="6">
      <t>トオ</t>
    </rPh>
    <phoneticPr fontId="3"/>
  </si>
  <si>
    <t>別添資料の通り</t>
    <phoneticPr fontId="3"/>
  </si>
  <si>
    <t>旅1</t>
    <rPh sb="0" eb="1">
      <t>タビ</t>
    </rPh>
    <phoneticPr fontId="3"/>
  </si>
  <si>
    <t>旅2</t>
    <rPh sb="0" eb="1">
      <t>タビ</t>
    </rPh>
    <phoneticPr fontId="3"/>
  </si>
  <si>
    <t>実1</t>
    <rPh sb="0" eb="1">
      <t>ジツ</t>
    </rPh>
    <phoneticPr fontId="3"/>
  </si>
  <si>
    <t>実2</t>
    <rPh sb="0" eb="1">
      <t>ジツ</t>
    </rPh>
    <phoneticPr fontId="3"/>
  </si>
  <si>
    <t>実3</t>
    <rPh sb="0" eb="1">
      <t>ジツ</t>
    </rPh>
    <phoneticPr fontId="3"/>
  </si>
  <si>
    <t>○○市立西△△小学校</t>
    <phoneticPr fontId="3"/>
  </si>
  <si>
    <t>○○市立西△△小学校</t>
    <phoneticPr fontId="3"/>
  </si>
  <si>
    <t>委員　一郎</t>
    <phoneticPr fontId="3"/>
  </si>
  <si>
    <t>会員　次郎</t>
    <phoneticPr fontId="3"/>
  </si>
  <si>
    <t>実2</t>
    <phoneticPr fontId="3"/>
  </si>
  <si>
    <t>実3</t>
    <phoneticPr fontId="3"/>
  </si>
  <si>
    <t>謝・交、交1～30</t>
    <rPh sb="0" eb="1">
      <t>シャ</t>
    </rPh>
    <rPh sb="2" eb="3">
      <t>コウ</t>
    </rPh>
    <rPh sb="4" eb="5">
      <t>コウ</t>
    </rPh>
    <phoneticPr fontId="3"/>
  </si>
  <si>
    <t>諸1～30</t>
    <rPh sb="0" eb="1">
      <t>ショ</t>
    </rPh>
    <phoneticPr fontId="3"/>
  </si>
  <si>
    <t>委託予定額</t>
    <rPh sb="0" eb="2">
      <t>イタク</t>
    </rPh>
    <rPh sb="2" eb="5">
      <t>ヨテイガク</t>
    </rPh>
    <phoneticPr fontId="3"/>
  </si>
  <si>
    <t>備　考</t>
    <phoneticPr fontId="3"/>
  </si>
  <si>
    <t xml:space="preserve"> 支出</t>
    <rPh sb="1" eb="3">
      <t>シシュツ</t>
    </rPh>
    <phoneticPr fontId="3"/>
  </si>
  <si>
    <t xml:space="preserve"> 収入</t>
  </si>
  <si>
    <t>　支　出</t>
    <rPh sb="1" eb="2">
      <t>シ</t>
    </rPh>
    <rPh sb="3" eb="4">
      <t>デ</t>
    </rPh>
    <phoneticPr fontId="3"/>
  </si>
  <si>
    <t>別添資料参照</t>
  </si>
  <si>
    <t>別添資料参照</t>
    <rPh sb="0" eb="4">
      <t>ベッテンシリョウ</t>
    </rPh>
    <rPh sb="4" eb="6">
      <t>サンショウ</t>
    </rPh>
    <phoneticPr fontId="3"/>
  </si>
  <si>
    <t xml:space="preserve"> 　収　入</t>
    <rPh sb="2" eb="3">
      <t>オサム</t>
    </rPh>
    <rPh sb="4" eb="5">
      <t>ニュウ</t>
    </rPh>
    <phoneticPr fontId="3"/>
  </si>
  <si>
    <t>合計</t>
    <rPh sb="0" eb="2">
      <t>ゴウケイ</t>
    </rPh>
    <phoneticPr fontId="3"/>
  </si>
  <si>
    <t>○○県</t>
    <phoneticPr fontId="3"/>
  </si>
  <si>
    <t>G</t>
  </si>
  <si>
    <t>H</t>
  </si>
  <si>
    <t>I</t>
  </si>
  <si>
    <t>合唱</t>
    <rPh sb="0" eb="2">
      <t>ガッショウ</t>
    </rPh>
    <phoneticPr fontId="3"/>
  </si>
  <si>
    <t>音楽G</t>
  </si>
  <si>
    <t>オーケストラ等</t>
    <rPh sb="6" eb="7">
      <t>トウ</t>
    </rPh>
    <phoneticPr fontId="3"/>
  </si>
  <si>
    <t>音楽H</t>
  </si>
  <si>
    <t>音楽劇(オペラ)</t>
    <rPh sb="0" eb="3">
      <t>オンガクゲキ</t>
    </rPh>
    <phoneticPr fontId="3"/>
  </si>
  <si>
    <t>音楽I</t>
  </si>
  <si>
    <t>児童劇</t>
    <rPh sb="0" eb="3">
      <t>ジドウゲキ</t>
    </rPh>
    <phoneticPr fontId="37"/>
  </si>
  <si>
    <t>演劇E</t>
  </si>
  <si>
    <t>邦楽</t>
    <rPh sb="0" eb="2">
      <t>ホウガク</t>
    </rPh>
    <phoneticPr fontId="3"/>
  </si>
  <si>
    <t>伝統芸能I</t>
  </si>
  <si>
    <t>メディア
芸術A</t>
  </si>
  <si>
    <t>メディア
芸術B</t>
  </si>
  <si>
    <t>メディア
芸術C</t>
  </si>
  <si>
    <t>メディア
芸術D</t>
  </si>
  <si>
    <t>メディア
芸術E</t>
  </si>
  <si>
    <t>映像</t>
  </si>
  <si>
    <t>メディア
芸術F</t>
  </si>
  <si>
    <t>メディア</t>
    <phoneticPr fontId="3"/>
  </si>
  <si>
    <t>大項目</t>
    <rPh sb="0" eb="3">
      <t>ダイコウモク</t>
    </rPh>
    <phoneticPr fontId="37"/>
  </si>
  <si>
    <t>中項目</t>
    <rPh sb="0" eb="3">
      <t>チュウコウモク</t>
    </rPh>
    <phoneticPr fontId="37"/>
  </si>
  <si>
    <t>A</t>
    <phoneticPr fontId="3"/>
  </si>
  <si>
    <t>B</t>
    <phoneticPr fontId="3"/>
  </si>
  <si>
    <t>C</t>
    <phoneticPr fontId="3"/>
  </si>
  <si>
    <t>E</t>
    <phoneticPr fontId="3"/>
  </si>
  <si>
    <t>F</t>
    <phoneticPr fontId="3"/>
  </si>
  <si>
    <t>G</t>
    <phoneticPr fontId="3"/>
  </si>
  <si>
    <t>H</t>
    <phoneticPr fontId="3"/>
  </si>
  <si>
    <t xml:space="preserve"> 音楽劇
(オペラ)</t>
    <rPh sb="1" eb="4">
      <t>オンガクゲキ</t>
    </rPh>
    <phoneticPr fontId="3"/>
  </si>
  <si>
    <t>I</t>
    <phoneticPr fontId="3"/>
  </si>
  <si>
    <t>その他</t>
    <phoneticPr fontId="3"/>
  </si>
  <si>
    <t>D</t>
    <phoneticPr fontId="37"/>
  </si>
  <si>
    <t>C</t>
    <phoneticPr fontId="3"/>
  </si>
  <si>
    <t>D</t>
    <phoneticPr fontId="3"/>
  </si>
  <si>
    <t>C</t>
    <phoneticPr fontId="3"/>
  </si>
  <si>
    <t>D</t>
    <phoneticPr fontId="3"/>
  </si>
  <si>
    <t>E</t>
    <phoneticPr fontId="3"/>
  </si>
  <si>
    <t>A</t>
    <phoneticPr fontId="3"/>
  </si>
  <si>
    <t>B</t>
    <phoneticPr fontId="3"/>
  </si>
  <si>
    <t>C</t>
    <phoneticPr fontId="3"/>
  </si>
  <si>
    <t>D</t>
    <phoneticPr fontId="3"/>
  </si>
  <si>
    <t>E</t>
    <phoneticPr fontId="3"/>
  </si>
  <si>
    <t>F</t>
    <phoneticPr fontId="3"/>
  </si>
  <si>
    <t>G</t>
    <phoneticPr fontId="3"/>
  </si>
  <si>
    <t>B</t>
    <phoneticPr fontId="3"/>
  </si>
  <si>
    <t>C</t>
    <phoneticPr fontId="3"/>
  </si>
  <si>
    <t>A</t>
    <phoneticPr fontId="3"/>
  </si>
  <si>
    <t>C</t>
    <phoneticPr fontId="3"/>
  </si>
  <si>
    <t>D</t>
    <phoneticPr fontId="3"/>
  </si>
  <si>
    <t>E</t>
    <phoneticPr fontId="3"/>
  </si>
  <si>
    <t>事業計画申請書</t>
    <phoneticPr fontId="3"/>
  </si>
  <si>
    <t>5月末まで</t>
    <phoneticPr fontId="3"/>
  </si>
  <si>
    <t>業務計画書</t>
    <phoneticPr fontId="3"/>
  </si>
  <si>
    <t>実施計画・報告書　（集計表）</t>
    <phoneticPr fontId="3"/>
  </si>
  <si>
    <t>契約後・最終実施後</t>
    <rPh sb="0" eb="3">
      <t>ケイヤクゴ</t>
    </rPh>
    <phoneticPr fontId="3"/>
  </si>
  <si>
    <t>（契約後）毎月第一月曜に提出
（最終実施後）30日以内又は3/8のいずれか早い日まで</t>
    <rPh sb="1" eb="4">
      <t>ケイヤクゴ</t>
    </rPh>
    <phoneticPr fontId="3"/>
  </si>
  <si>
    <t>様式3Ⅱ</t>
    <phoneticPr fontId="3"/>
  </si>
  <si>
    <t>-</t>
    <phoneticPr fontId="3"/>
  </si>
  <si>
    <t>体験楽器レンタル費　27,500×30校</t>
    <rPh sb="0" eb="4">
      <t>タイケンガッキ</t>
    </rPh>
    <rPh sb="8" eb="9">
      <t>ヒ</t>
    </rPh>
    <rPh sb="19" eb="20">
      <t>コウ</t>
    </rPh>
    <phoneticPr fontId="3"/>
  </si>
  <si>
    <t>人</t>
    <rPh sb="0" eb="1">
      <t>ニン</t>
    </rPh>
    <phoneticPr fontId="3"/>
  </si>
  <si>
    <t>委託契約書第１０条の規定により、下記の書類を添えて報告します。</t>
    <phoneticPr fontId="3"/>
  </si>
  <si>
    <t>なお、委託契約書第１６条に規定する知的財産権（又は著作権等）は、無償で譲渡します。</t>
    <phoneticPr fontId="3"/>
  </si>
  <si>
    <t>【様式１】事業計画申請書</t>
    <rPh sb="1" eb="3">
      <t>ヨウシキ</t>
    </rPh>
    <rPh sb="5" eb="7">
      <t>ジギョウ</t>
    </rPh>
    <rPh sb="7" eb="9">
      <t>ケイカク</t>
    </rPh>
    <rPh sb="9" eb="12">
      <t>シンセイショ</t>
    </rPh>
    <phoneticPr fontId="3"/>
  </si>
  <si>
    <t>【様式２】業務計画書（Ⅰ委託業務の内容）</t>
    <rPh sb="5" eb="7">
      <t>ギョウム</t>
    </rPh>
    <rPh sb="7" eb="10">
      <t>ケイカクショ</t>
    </rPh>
    <rPh sb="12" eb="14">
      <t>イタク</t>
    </rPh>
    <rPh sb="14" eb="16">
      <t>ギョウム</t>
    </rPh>
    <rPh sb="17" eb="19">
      <t>ナイヨウ</t>
    </rPh>
    <phoneticPr fontId="3"/>
  </si>
  <si>
    <t>令和5年度文化芸術による子供育成推進事業（芸術家の派遣事業）
〈東日本大震災復興支援対応〉</t>
    <phoneticPr fontId="3"/>
  </si>
  <si>
    <t>【様式３Ⅰ】実施計画・報告書（Ⅰ集計表）</t>
    <phoneticPr fontId="3"/>
  </si>
  <si>
    <t>【様式３Ⅱ】実施計画・報告書（Ⅱ実施概要）</t>
    <phoneticPr fontId="3"/>
  </si>
  <si>
    <t>【様式９】委託業務完了（廃止）報告書</t>
    <rPh sb="1" eb="3">
      <t>ヨウシキ</t>
    </rPh>
    <rPh sb="5" eb="7">
      <t>イタク</t>
    </rPh>
    <rPh sb="7" eb="9">
      <t>ギョウム</t>
    </rPh>
    <rPh sb="9" eb="11">
      <t>カンリョウ</t>
    </rPh>
    <rPh sb="12" eb="14">
      <t>ハイシ</t>
    </rPh>
    <rPh sb="15" eb="18">
      <t>ホウコクショ</t>
    </rPh>
    <phoneticPr fontId="3"/>
  </si>
  <si>
    <t>【様式９・別紙イ】業務結果説明書</t>
    <rPh sb="5" eb="7">
      <t>ベッシ</t>
    </rPh>
    <rPh sb="9" eb="11">
      <t>ギョウム</t>
    </rPh>
    <rPh sb="11" eb="13">
      <t>ケッカ</t>
    </rPh>
    <rPh sb="13" eb="16">
      <t>セツメイショ</t>
    </rPh>
    <phoneticPr fontId="3"/>
  </si>
  <si>
    <t>【様式９・別紙ロ】業務収支計算書</t>
    <rPh sb="5" eb="7">
      <t>ベッシ</t>
    </rPh>
    <rPh sb="9" eb="11">
      <t>ギョウム</t>
    </rPh>
    <rPh sb="11" eb="13">
      <t>シュウシ</t>
    </rPh>
    <rPh sb="13" eb="16">
      <t>ケイサンショ</t>
    </rPh>
    <rPh sb="15" eb="16">
      <t>ショ</t>
    </rPh>
    <phoneticPr fontId="3"/>
  </si>
  <si>
    <t>業務収支計算書</t>
    <phoneticPr fontId="3"/>
  </si>
  <si>
    <t>令和5年度文化芸術による子供育成推進事業（芸術家の派遣事業）
〈東日本大震災復興支援対応〉</t>
    <phoneticPr fontId="3"/>
  </si>
  <si>
    <t>見積確定額（円）</t>
    <rPh sb="0" eb="5">
      <t>ミツモリカクテイガク</t>
    </rPh>
    <phoneticPr fontId="3"/>
  </si>
  <si>
    <t>委託費確定額（円）</t>
    <rPh sb="0" eb="6">
      <t>イタクヒカクテイガク</t>
    </rPh>
    <phoneticPr fontId="3"/>
  </si>
  <si>
    <t>業務収支計算書</t>
    <rPh sb="4" eb="5">
      <t>ケイ</t>
    </rPh>
    <phoneticPr fontId="3"/>
  </si>
  <si>
    <t>令和5年度文化芸術による子供育成推進事業（芸術家の派遣事業）　〈東日本大震災復興支援対応〉
実施計画・報告書（Ⅰ集計表）</t>
    <rPh sb="14" eb="16">
      <t>イクセイ</t>
    </rPh>
    <rPh sb="18" eb="20">
      <t>ジギョウ</t>
    </rPh>
    <rPh sb="21" eb="24">
      <t>ゲイジュツカ</t>
    </rPh>
    <rPh sb="48" eb="50">
      <t>ケイカク</t>
    </rPh>
    <rPh sb="51" eb="53">
      <t>ホウコク</t>
    </rPh>
    <phoneticPr fontId="3"/>
  </si>
  <si>
    <t>令和5年度文化芸術による子供育成推進事業（芸術家の派遣事業）　〈東日本大震災復興支援対応〉
実施計画・報告書（Ⅱ実施概要）</t>
    <rPh sb="14" eb="16">
      <t>イクセイ</t>
    </rPh>
    <rPh sb="18" eb="20">
      <t>ジギョウ</t>
    </rPh>
    <rPh sb="21" eb="24">
      <t>ゲイジュツカ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</si>
</sst>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 "/>
    <numFmt numFmtId="178" formatCode="m&quot;月&quot;d&quot;日&quot;\(aaa\)"/>
    <numFmt numFmtId="179" formatCode="yyyy/m/d;@"/>
    <numFmt numFmtId="180" formatCode="General&quot;回&quot;"/>
    <numFmt numFmtId="181" formatCode="General&quot;人&quot;"/>
    <numFmt numFmtId="182" formatCode="#,##0&quot;円&quot;;[Red]\-#,##0&quot;円&quot;"/>
    <numFmt numFmtId="183" formatCode="[$-411]ggge&quot;年&quot;m&quot;月&quot;d&quot;日&quot;;@"/>
  </numFmts>
  <fonts count="4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4"/>
      <name val="ＭＳ Ｐゴシック"/>
      <family val="3"/>
      <charset val="128"/>
    </font>
    <font>
      <b/>
      <sz val="11"/>
      <name val="ＭＳ Ｐゴシック"/>
      <family val="3"/>
      <charset val="128"/>
    </font>
    <font>
      <sz val="11"/>
      <color theme="1"/>
      <name val="游ゴシック"/>
      <family val="3"/>
      <charset val="128"/>
      <scheme val="minor"/>
    </font>
    <font>
      <b/>
      <sz val="11"/>
      <color indexed="8"/>
      <name val="ＭＳ Ｐゴシック"/>
      <family val="3"/>
      <charset val="128"/>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u/>
      <sz val="11"/>
      <color indexed="12"/>
      <name val="ＭＳ Ｐゴシック"/>
      <family val="3"/>
      <charset val="128"/>
    </font>
    <font>
      <sz val="6"/>
      <name val="Osaka"/>
      <family val="3"/>
      <charset val="128"/>
    </font>
    <font>
      <sz val="11"/>
      <color indexed="8"/>
      <name val="ＭＳ Ｐゴシック"/>
      <family val="3"/>
      <charset val="128"/>
    </font>
    <font>
      <u/>
      <sz val="10"/>
      <color indexed="12"/>
      <name val="ＭＳ Ｐゴシック"/>
      <family val="3"/>
      <charset val="128"/>
    </font>
    <font>
      <b/>
      <sz val="9"/>
      <name val="ＭＳ Ｐゴシック"/>
      <family val="3"/>
      <charset val="128"/>
    </font>
    <font>
      <sz val="9"/>
      <color rgb="FFC00000"/>
      <name val="ＭＳ Ｐゴシック"/>
      <family val="3"/>
      <charset val="128"/>
    </font>
    <font>
      <sz val="11"/>
      <name val="Leelawadee UI Semilight"/>
      <family val="2"/>
    </font>
    <font>
      <i/>
      <sz val="12"/>
      <color rgb="FF008000"/>
      <name val="ＭＳ Ｐゴシック"/>
      <family val="3"/>
      <charset val="128"/>
    </font>
    <font>
      <b/>
      <sz val="11"/>
      <color rgb="FF008000"/>
      <name val="ＭＳ Ｐゴシック"/>
      <family val="3"/>
      <charset val="128"/>
    </font>
    <font>
      <i/>
      <sz val="11"/>
      <color rgb="FF008000"/>
      <name val="ＭＳ Ｐゴシック"/>
      <family val="3"/>
      <charset val="128"/>
    </font>
    <font>
      <sz val="10"/>
      <color rgb="FF008000"/>
      <name val="ＭＳ Ｐゴシック"/>
      <family val="3"/>
      <charset val="128"/>
    </font>
    <font>
      <i/>
      <sz val="10"/>
      <color rgb="FF008000"/>
      <name val="ＭＳ Ｐゴシック"/>
      <family val="3"/>
      <charset val="128"/>
    </font>
    <font>
      <b/>
      <sz val="8"/>
      <name val="ＭＳ Ｐゴシック"/>
      <family val="3"/>
      <charset val="128"/>
    </font>
    <font>
      <b/>
      <i/>
      <sz val="10"/>
      <color rgb="FF008000"/>
      <name val="ＭＳ Ｐゴシック"/>
      <family val="3"/>
      <charset val="128"/>
    </font>
    <font>
      <i/>
      <sz val="9"/>
      <color rgb="FF008000"/>
      <name val="ＭＳ Ｐゴシック"/>
      <family val="3"/>
      <charset val="128"/>
    </font>
    <font>
      <b/>
      <sz val="10"/>
      <color theme="1"/>
      <name val="MS PGothic"/>
      <family val="2"/>
      <charset val="128"/>
    </font>
    <font>
      <sz val="10"/>
      <color theme="1"/>
      <name val="MS PGothic"/>
      <family val="2"/>
      <charset val="128"/>
    </font>
    <font>
      <sz val="11"/>
      <name val="Calibri"/>
      <family val="2"/>
    </font>
    <font>
      <u/>
      <sz val="10"/>
      <name val="ＭＳ Ｐゴシック"/>
      <family val="3"/>
      <charset val="128"/>
    </font>
    <font>
      <i/>
      <sz val="10"/>
      <color rgb="FF008000"/>
      <name val="MS PGothic"/>
      <family val="2"/>
      <charset val="128"/>
    </font>
    <font>
      <i/>
      <sz val="11"/>
      <color rgb="FF008000"/>
      <name val="Calibri"/>
      <family val="2"/>
    </font>
    <font>
      <i/>
      <sz val="10"/>
      <color rgb="FF008000"/>
      <name val="MS PGothic"/>
      <family val="3"/>
      <charset val="128"/>
    </font>
    <font>
      <sz val="6"/>
      <name val="游ゴシック"/>
      <family val="2"/>
      <charset val="128"/>
      <scheme val="minor"/>
    </font>
    <font>
      <b/>
      <sz val="14"/>
      <color theme="0"/>
      <name val="メイリオ"/>
      <family val="3"/>
      <charset val="128"/>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s>
  <fills count="1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D9E1F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rgb="FFFCE4D6"/>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dotted">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right/>
      <top style="hair">
        <color indexed="64"/>
      </top>
      <bottom style="thin">
        <color indexed="64"/>
      </bottom>
      <diagonal/>
    </border>
    <border>
      <left/>
      <right style="medium">
        <color indexed="64"/>
      </right>
      <top/>
      <bottom style="medium">
        <color indexed="64"/>
      </bottom>
      <diagonal/>
    </border>
    <border>
      <left style="hair">
        <color indexed="64"/>
      </left>
      <right style="thin">
        <color indexed="64"/>
      </right>
      <top/>
      <bottom style="thin">
        <color indexed="64"/>
      </bottom>
      <diagonal/>
    </border>
    <border>
      <left style="thin">
        <color indexed="64"/>
      </left>
      <right/>
      <top style="double">
        <color indexed="64"/>
      </top>
      <bottom style="medium">
        <color indexed="64"/>
      </bottom>
      <diagonal/>
    </border>
    <border>
      <left style="thin">
        <color indexed="64"/>
      </left>
      <right/>
      <top/>
      <bottom style="hair">
        <color indexed="64"/>
      </bottom>
      <diagonal/>
    </border>
    <border>
      <left/>
      <right/>
      <top/>
      <bottom style="hair">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dotted">
        <color indexed="64"/>
      </right>
      <top style="dashed">
        <color indexed="64"/>
      </top>
      <bottom style="thin">
        <color indexed="64"/>
      </bottom>
      <diagonal/>
    </border>
    <border>
      <left style="dotted">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double">
        <color indexed="64"/>
      </bottom>
      <diagonal/>
    </border>
    <border>
      <left/>
      <right style="dotted">
        <color indexed="64"/>
      </right>
      <top style="dotted">
        <color indexed="64"/>
      </top>
      <bottom style="thin">
        <color indexed="64"/>
      </bottom>
      <diagonal/>
    </border>
    <border>
      <left/>
      <right style="dotted">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diagonalUp="1">
      <left/>
      <right style="thin">
        <color indexed="64"/>
      </right>
      <top style="thin">
        <color indexed="64"/>
      </top>
      <bottom style="double">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thin">
        <color indexed="64"/>
      </right>
      <top style="hair">
        <color indexed="64"/>
      </top>
      <bottom style="double">
        <color indexed="64"/>
      </bottom>
      <diagonal/>
    </border>
    <border>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style="thin">
        <color rgb="FFD9D9D9"/>
      </left>
      <right/>
      <top style="hair">
        <color rgb="FFD9D9D9"/>
      </top>
      <bottom/>
      <diagonal/>
    </border>
    <border>
      <left style="thin">
        <color rgb="FFD9D9D9"/>
      </left>
      <right/>
      <top/>
      <bottom/>
      <diagonal/>
    </border>
    <border>
      <left/>
      <right style="thin">
        <color rgb="FFD9D9D9"/>
      </right>
      <top style="hair">
        <color rgb="FFD9D9D9"/>
      </top>
      <bottom/>
      <diagonal/>
    </border>
    <border>
      <left/>
      <right style="thin">
        <color rgb="FFD9D9D9"/>
      </right>
      <top/>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right style="medium">
        <color auto="1"/>
      </right>
      <top style="hair">
        <color rgb="FFD9D9D9"/>
      </top>
      <bottom style="hair">
        <color rgb="FFD9D9D9"/>
      </bottom>
      <diagonal/>
    </border>
    <border>
      <left style="medium">
        <color auto="1"/>
      </left>
      <right style="thin">
        <color rgb="FFD9D9D9"/>
      </right>
      <top style="hair">
        <color rgb="FFD9D9D9"/>
      </top>
      <bottom style="thin">
        <color rgb="FFD9D9D9"/>
      </bottom>
      <diagonal/>
    </border>
    <border>
      <left/>
      <right style="medium">
        <color auto="1"/>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right style="medium">
        <color auto="1"/>
      </right>
      <top style="thin">
        <color rgb="FFD9D9D9"/>
      </top>
      <bottom style="hair">
        <color rgb="FFD9D9D9"/>
      </bottom>
      <diagonal/>
    </border>
    <border>
      <left style="thin">
        <color rgb="FFD9D9D9"/>
      </left>
      <right/>
      <top/>
      <bottom style="medium">
        <color auto="1"/>
      </bottom>
      <diagonal/>
    </border>
    <border>
      <left/>
      <right style="medium">
        <color auto="1"/>
      </right>
      <top style="thin">
        <color rgb="FFD9D9D9"/>
      </top>
      <bottom/>
      <diagonal/>
    </border>
    <border>
      <left/>
      <right style="medium">
        <color auto="1"/>
      </right>
      <top/>
      <bottom style="thin">
        <color rgb="FFD9D9D9"/>
      </bottom>
      <diagonal/>
    </border>
    <border>
      <left style="mediumDashed">
        <color rgb="FFC00000"/>
      </left>
      <right/>
      <top style="mediumDashed">
        <color rgb="FFC00000"/>
      </top>
      <bottom/>
      <diagonal/>
    </border>
    <border>
      <left/>
      <right/>
      <top style="mediumDashed">
        <color rgb="FFC00000"/>
      </top>
      <bottom/>
      <diagonal/>
    </border>
    <border>
      <left/>
      <right style="mediumDashed">
        <color rgb="FFC00000"/>
      </right>
      <top style="mediumDashed">
        <color rgb="FFC00000"/>
      </top>
      <bottom/>
      <diagonal/>
    </border>
    <border>
      <left style="mediumDashed">
        <color rgb="FFC00000"/>
      </left>
      <right/>
      <top/>
      <bottom/>
      <diagonal/>
    </border>
    <border>
      <left/>
      <right style="mediumDashed">
        <color rgb="FFC00000"/>
      </right>
      <top/>
      <bottom/>
      <diagonal/>
    </border>
    <border>
      <left style="mediumDashed">
        <color rgb="FFC00000"/>
      </left>
      <right/>
      <top/>
      <bottom style="mediumDashed">
        <color rgb="FFC00000"/>
      </bottom>
      <diagonal/>
    </border>
    <border>
      <left/>
      <right/>
      <top/>
      <bottom style="mediumDashed">
        <color rgb="FFC00000"/>
      </bottom>
      <diagonal/>
    </border>
    <border>
      <left/>
      <right style="mediumDashed">
        <color rgb="FFC00000"/>
      </right>
      <top/>
      <bottom style="mediumDashed">
        <color rgb="FFC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auto="1"/>
      </left>
      <right style="thin">
        <color rgb="FFD9D9D9"/>
      </right>
      <top/>
      <bottom style="medium">
        <color auto="1"/>
      </bottom>
      <diagonal/>
    </border>
    <border>
      <left/>
      <right style="thin">
        <color rgb="FFD9D9D9"/>
      </right>
      <top/>
      <bottom style="medium">
        <color auto="1"/>
      </bottom>
      <diagonal/>
    </border>
    <border>
      <left style="thin">
        <color indexed="64"/>
      </left>
      <right style="hair">
        <color indexed="64"/>
      </right>
      <top style="double">
        <color indexed="64"/>
      </top>
      <bottom style="thin">
        <color indexed="64"/>
      </bottom>
      <diagonal/>
    </border>
  </borders>
  <cellStyleXfs count="10">
    <xf numFmtId="0" fontId="0" fillId="0" borderId="0">
      <alignment vertical="center"/>
    </xf>
    <xf numFmtId="0" fontId="9" fillId="0" borderId="0">
      <alignment vertical="center"/>
    </xf>
    <xf numFmtId="0" fontId="1" fillId="0" borderId="0"/>
    <xf numFmtId="38" fontId="1" fillId="0" borderId="0" applyFont="0" applyFill="0" applyBorder="0" applyAlignment="0" applyProtection="0"/>
    <xf numFmtId="0" fontId="15" fillId="0" borderId="0" applyNumberFormat="0" applyFill="0" applyBorder="0" applyAlignment="0" applyProtection="0">
      <alignment vertical="top"/>
      <protection locked="0"/>
    </xf>
    <xf numFmtId="0" fontId="9" fillId="0" borderId="0">
      <alignment vertical="center"/>
    </xf>
    <xf numFmtId="0" fontId="11" fillId="0" borderId="0"/>
    <xf numFmtId="38" fontId="1" fillId="0" borderId="0" applyFont="0" applyFill="0" applyBorder="0" applyAlignment="0" applyProtection="0">
      <alignment vertical="center"/>
    </xf>
    <xf numFmtId="0" fontId="18" fillId="0" borderId="0" applyNumberFormat="0" applyFill="0" applyBorder="0" applyAlignment="0" applyProtection="0"/>
    <xf numFmtId="38" fontId="1" fillId="0" borderId="0" applyFont="0" applyFill="0" applyBorder="0" applyAlignment="0" applyProtection="0">
      <alignment vertical="center"/>
    </xf>
  </cellStyleXfs>
  <cellXfs count="929">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right" vertical="center"/>
    </xf>
    <xf numFmtId="0" fontId="4" fillId="2" borderId="0" xfId="0" applyFont="1" applyFill="1" applyAlignment="1">
      <alignment horizontal="center" vertical="center"/>
    </xf>
    <xf numFmtId="0" fontId="2" fillId="2" borderId="0" xfId="0" applyFont="1" applyFill="1" applyAlignment="1">
      <alignment horizontal="center" vertical="center"/>
    </xf>
    <xf numFmtId="58" fontId="2" fillId="2" borderId="0" xfId="0" applyNumberFormat="1" applyFont="1" applyFill="1" applyAlignment="1">
      <alignment horizontal="center" vertical="center"/>
    </xf>
    <xf numFmtId="58" fontId="2" fillId="2" borderId="0" xfId="0" applyNumberFormat="1" applyFont="1" applyFill="1" applyAlignment="1">
      <alignment horizontal="right" vertical="center"/>
    </xf>
    <xf numFmtId="0" fontId="2" fillId="2" borderId="0" xfId="0" applyFont="1" applyFill="1" applyAlignment="1">
      <alignment horizontal="left" vertical="center" wrapText="1"/>
    </xf>
    <xf numFmtId="0" fontId="2" fillId="2" borderId="0" xfId="0" applyFont="1" applyFill="1" applyAlignment="1">
      <alignment horizontal="left" vertical="center" wrapText="1" indent="15"/>
    </xf>
    <xf numFmtId="0" fontId="2" fillId="2" borderId="0" xfId="0" applyFont="1" applyFill="1" applyAlignment="1">
      <alignment vertical="center"/>
    </xf>
    <xf numFmtId="0" fontId="6" fillId="2" borderId="0" xfId="0" applyFont="1" applyFill="1">
      <alignment vertical="center"/>
    </xf>
    <xf numFmtId="176" fontId="5" fillId="2" borderId="0" xfId="0" applyNumberFormat="1" applyFont="1" applyFill="1" applyAlignment="1">
      <alignment horizontal="left" vertical="center"/>
    </xf>
    <xf numFmtId="176" fontId="6" fillId="2" borderId="0" xfId="0" applyNumberFormat="1" applyFont="1" applyFill="1">
      <alignment vertical="center"/>
    </xf>
    <xf numFmtId="0" fontId="6" fillId="2" borderId="0" xfId="0" applyFont="1" applyFill="1" applyAlignment="1">
      <alignment vertical="center"/>
    </xf>
    <xf numFmtId="0" fontId="6" fillId="2" borderId="0" xfId="0" applyFont="1" applyFill="1" applyAlignment="1">
      <alignment horizontal="left" vertical="center"/>
    </xf>
    <xf numFmtId="0" fontId="8" fillId="2" borderId="0" xfId="0" applyFont="1" applyFill="1" applyAlignment="1">
      <alignment horizontal="right" vertical="center" wrapText="1"/>
    </xf>
    <xf numFmtId="0" fontId="11"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xf numFmtId="0" fontId="11" fillId="2" borderId="0" xfId="0" applyFont="1" applyFill="1">
      <alignment vertical="center"/>
    </xf>
    <xf numFmtId="0" fontId="0" fillId="2" borderId="0" xfId="0" applyFont="1" applyFill="1" applyAlignment="1">
      <alignment horizontal="center" vertical="center"/>
    </xf>
    <xf numFmtId="176" fontId="0" fillId="2" borderId="0" xfId="0" applyNumberFormat="1" applyFont="1" applyFill="1" applyAlignment="1">
      <alignment horizontal="center" vertical="center"/>
    </xf>
    <xf numFmtId="0" fontId="19" fillId="2" borderId="1" xfId="0" applyFont="1" applyFill="1" applyBorder="1" applyAlignment="1">
      <alignment vertical="center"/>
    </xf>
    <xf numFmtId="0" fontId="19" fillId="2" borderId="1" xfId="0" applyFont="1" applyFill="1" applyBorder="1">
      <alignment vertical="center"/>
    </xf>
    <xf numFmtId="176" fontId="19" fillId="2" borderId="1" xfId="0" applyNumberFormat="1" applyFont="1" applyFill="1" applyBorder="1">
      <alignment vertical="center"/>
    </xf>
    <xf numFmtId="0" fontId="12" fillId="2" borderId="1" xfId="0" applyFont="1" applyFill="1" applyBorder="1" applyAlignment="1">
      <alignment vertical="center"/>
    </xf>
    <xf numFmtId="0" fontId="12" fillId="2" borderId="1" xfId="0" applyFont="1" applyFill="1" applyBorder="1" applyAlignment="1">
      <alignment vertical="center" wrapText="1"/>
    </xf>
    <xf numFmtId="0" fontId="12" fillId="2" borderId="1" xfId="0" applyFont="1" applyFill="1" applyBorder="1">
      <alignment vertical="center"/>
    </xf>
    <xf numFmtId="176" fontId="11" fillId="2" borderId="0" xfId="0" applyNumberFormat="1" applyFont="1" applyFill="1">
      <alignment vertical="center"/>
    </xf>
    <xf numFmtId="176" fontId="12" fillId="2" borderId="1" xfId="0" applyNumberFormat="1" applyFont="1" applyFill="1" applyBorder="1">
      <alignment vertical="center"/>
    </xf>
    <xf numFmtId="0" fontId="1" fillId="2" borderId="0" xfId="2" applyNumberFormat="1" applyFont="1" applyFill="1" applyAlignment="1">
      <alignment vertical="center"/>
    </xf>
    <xf numFmtId="0" fontId="1" fillId="2" borderId="0" xfId="2" applyNumberFormat="1" applyFont="1" applyFill="1" applyAlignment="1">
      <alignment vertical="center" shrinkToFit="1"/>
    </xf>
    <xf numFmtId="0" fontId="1" fillId="2" borderId="0" xfId="2" applyNumberFormat="1" applyFont="1" applyFill="1" applyBorder="1" applyAlignment="1">
      <alignment vertical="center"/>
    </xf>
    <xf numFmtId="0" fontId="5" fillId="2" borderId="0" xfId="2" applyNumberFormat="1" applyFont="1" applyFill="1" applyAlignment="1">
      <alignment vertical="center"/>
    </xf>
    <xf numFmtId="0" fontId="12" fillId="2" borderId="0" xfId="2" applyNumberFormat="1" applyFont="1" applyFill="1" applyAlignment="1">
      <alignment vertical="center"/>
    </xf>
    <xf numFmtId="0" fontId="12" fillId="2" borderId="0" xfId="2" applyNumberFormat="1" applyFont="1" applyFill="1" applyBorder="1" applyAlignment="1">
      <alignment vertical="center"/>
    </xf>
    <xf numFmtId="0" fontId="11" fillId="2" borderId="0" xfId="2" applyNumberFormat="1" applyFont="1" applyFill="1" applyBorder="1" applyAlignment="1">
      <alignment horizontal="center" vertical="center"/>
    </xf>
    <xf numFmtId="0" fontId="11" fillId="2" borderId="0" xfId="2" applyNumberFormat="1" applyFont="1" applyFill="1" applyAlignment="1">
      <alignment vertical="center"/>
    </xf>
    <xf numFmtId="0" fontId="11" fillId="2" borderId="0" xfId="2" applyNumberFormat="1" applyFont="1" applyFill="1" applyBorder="1" applyAlignment="1">
      <alignment vertical="center"/>
    </xf>
    <xf numFmtId="0" fontId="12" fillId="2" borderId="0" xfId="2" applyNumberFormat="1" applyFont="1" applyFill="1" applyBorder="1" applyAlignment="1">
      <alignment horizontal="center" vertical="center" wrapText="1"/>
    </xf>
    <xf numFmtId="0" fontId="12" fillId="2" borderId="0" xfId="2" applyNumberFormat="1" applyFont="1" applyFill="1" applyBorder="1" applyAlignment="1">
      <alignment horizontal="center" vertical="center"/>
    </xf>
    <xf numFmtId="0" fontId="13" fillId="2" borderId="0" xfId="2" applyNumberFormat="1" applyFont="1" applyFill="1" applyBorder="1" applyAlignment="1">
      <alignment vertical="center"/>
    </xf>
    <xf numFmtId="0" fontId="12" fillId="2" borderId="0" xfId="2" applyNumberFormat="1" applyFont="1" applyFill="1" applyAlignment="1">
      <alignment horizontal="center" vertical="center"/>
    </xf>
    <xf numFmtId="0" fontId="12" fillId="2" borderId="5" xfId="2" applyNumberFormat="1" applyFont="1" applyFill="1" applyBorder="1" applyAlignment="1">
      <alignment horizontal="left" vertical="center" wrapText="1"/>
    </xf>
    <xf numFmtId="0" fontId="12" fillId="2" borderId="7" xfId="2" applyNumberFormat="1" applyFont="1" applyFill="1" applyBorder="1" applyAlignment="1">
      <alignment horizontal="center" vertical="center" shrinkToFit="1"/>
    </xf>
    <xf numFmtId="0" fontId="12" fillId="2" borderId="0" xfId="2" applyNumberFormat="1" applyFont="1" applyFill="1" applyBorder="1" applyAlignment="1">
      <alignment horizontal="left" vertical="center"/>
    </xf>
    <xf numFmtId="177" fontId="12" fillId="2" borderId="0" xfId="3" applyNumberFormat="1" applyFont="1" applyFill="1" applyBorder="1" applyAlignment="1">
      <alignment horizontal="right" vertical="center" shrinkToFit="1"/>
    </xf>
    <xf numFmtId="0" fontId="14" fillId="2" borderId="0" xfId="2" applyNumberFormat="1" applyFont="1" applyFill="1" applyAlignment="1">
      <alignment vertical="center"/>
    </xf>
    <xf numFmtId="0" fontId="12" fillId="2" borderId="0" xfId="2" applyNumberFormat="1" applyFont="1" applyFill="1" applyAlignment="1">
      <alignment horizontal="left" vertical="center"/>
    </xf>
    <xf numFmtId="0" fontId="13" fillId="2" borderId="0" xfId="2" applyNumberFormat="1" applyFont="1" applyFill="1" applyAlignment="1">
      <alignment horizontal="left" vertical="center" justifyLastLine="1"/>
    </xf>
    <xf numFmtId="0" fontId="12" fillId="9" borderId="26" xfId="2" applyNumberFormat="1" applyFont="1" applyFill="1" applyBorder="1" applyAlignment="1">
      <alignment horizontal="center" vertical="center"/>
    </xf>
    <xf numFmtId="0" fontId="11" fillId="9" borderId="28" xfId="2" applyNumberFormat="1" applyFont="1" applyFill="1" applyBorder="1" applyAlignment="1">
      <alignment horizontal="center" vertical="center"/>
    </xf>
    <xf numFmtId="177" fontId="12" fillId="2" borderId="6" xfId="2" applyNumberFormat="1" applyFont="1" applyFill="1" applyBorder="1" applyAlignment="1">
      <alignment horizontal="center" vertical="center" shrinkToFit="1"/>
    </xf>
    <xf numFmtId="0" fontId="12" fillId="9" borderId="25" xfId="2" applyNumberFormat="1" applyFont="1" applyFill="1" applyBorder="1" applyAlignment="1">
      <alignment horizontal="center" vertical="center" shrinkToFit="1"/>
    </xf>
    <xf numFmtId="0" fontId="12" fillId="9" borderId="79" xfId="2" applyNumberFormat="1" applyFont="1" applyFill="1" applyBorder="1" applyAlignment="1">
      <alignment horizontal="center" vertical="center"/>
    </xf>
    <xf numFmtId="0" fontId="12" fillId="9" borderId="80" xfId="2" applyNumberFormat="1" applyFont="1" applyFill="1" applyBorder="1" applyAlignment="1">
      <alignment horizontal="center" vertical="center"/>
    </xf>
    <xf numFmtId="0" fontId="12" fillId="9" borderId="49" xfId="2" applyNumberFormat="1" applyFont="1" applyFill="1" applyBorder="1" applyAlignment="1">
      <alignment horizontal="center" vertical="center"/>
    </xf>
    <xf numFmtId="178" fontId="12" fillId="2" borderId="74" xfId="2" applyNumberFormat="1" applyFont="1" applyFill="1" applyBorder="1" applyAlignment="1">
      <alignment horizontal="center" vertical="center" shrinkToFit="1"/>
    </xf>
    <xf numFmtId="0" fontId="12" fillId="5" borderId="1" xfId="2" applyNumberFormat="1" applyFont="1" applyFill="1" applyBorder="1" applyAlignment="1">
      <alignment horizontal="left" vertical="center" wrapText="1"/>
    </xf>
    <xf numFmtId="0" fontId="12" fillId="2" borderId="7" xfId="2" applyNumberFormat="1" applyFont="1" applyFill="1" applyBorder="1" applyAlignment="1">
      <alignment horizontal="center" vertical="center" wrapText="1"/>
    </xf>
    <xf numFmtId="0" fontId="12" fillId="2" borderId="74" xfId="2" applyNumberFormat="1" applyFont="1" applyFill="1" applyBorder="1" applyAlignment="1">
      <alignment horizontal="left" vertical="center" wrapText="1" shrinkToFit="1"/>
    </xf>
    <xf numFmtId="0" fontId="1" fillId="2" borderId="0" xfId="2" applyNumberFormat="1" applyFont="1" applyFill="1" applyAlignment="1">
      <alignment horizontal="center" vertical="center" shrinkToFit="1"/>
    </xf>
    <xf numFmtId="0" fontId="14" fillId="2" borderId="0" xfId="2" applyNumberFormat="1" applyFont="1" applyFill="1" applyAlignment="1">
      <alignment horizontal="center" vertical="center"/>
    </xf>
    <xf numFmtId="0" fontId="11" fillId="2" borderId="3" xfId="2" applyNumberFormat="1" applyFont="1" applyFill="1" applyBorder="1" applyAlignment="1">
      <alignment horizontal="right" vertical="center"/>
    </xf>
    <xf numFmtId="0" fontId="11" fillId="2" borderId="0" xfId="2" applyNumberFormat="1" applyFont="1" applyFill="1" applyAlignment="1">
      <alignment horizontal="right" vertical="center"/>
    </xf>
    <xf numFmtId="0" fontId="21" fillId="2" borderId="0" xfId="2" applyNumberFormat="1" applyFont="1" applyFill="1" applyAlignment="1">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vertical="center" shrinkToFit="1"/>
    </xf>
    <xf numFmtId="0" fontId="2" fillId="2" borderId="0" xfId="0" applyFont="1" applyFill="1" applyAlignment="1">
      <alignment horizontal="right" vertical="center" wrapText="1"/>
    </xf>
    <xf numFmtId="0" fontId="2" fillId="2" borderId="0" xfId="0" applyFont="1" applyFill="1" applyAlignment="1">
      <alignment vertical="center" wrapText="1"/>
    </xf>
    <xf numFmtId="0" fontId="2" fillId="2" borderId="0" xfId="0" applyFont="1" applyFill="1" applyAlignment="1">
      <alignment horizontal="left" vertical="distributed" wrapText="1"/>
    </xf>
    <xf numFmtId="0" fontId="8" fillId="2" borderId="0" xfId="0" applyFont="1" applyFill="1" applyAlignment="1">
      <alignment horizontal="left" vertical="center" wrapText="1"/>
    </xf>
    <xf numFmtId="0" fontId="2" fillId="2" borderId="0" xfId="6" applyFont="1" applyFill="1" applyAlignment="1">
      <alignment vertical="center"/>
    </xf>
    <xf numFmtId="0" fontId="2" fillId="2" borderId="0" xfId="6" applyFont="1" applyFill="1" applyAlignment="1">
      <alignment horizontal="left" vertical="center" wrapText="1"/>
    </xf>
    <xf numFmtId="0" fontId="4" fillId="2" borderId="0" xfId="6" applyFont="1" applyFill="1" applyAlignment="1">
      <alignment horizontal="center" vertical="center"/>
    </xf>
    <xf numFmtId="0" fontId="11" fillId="2" borderId="0" xfId="6" applyFont="1" applyFill="1" applyAlignment="1">
      <alignment vertical="center"/>
    </xf>
    <xf numFmtId="176" fontId="11" fillId="2" borderId="0" xfId="6" applyNumberFormat="1" applyFont="1" applyFill="1" applyAlignment="1">
      <alignment vertical="center"/>
    </xf>
    <xf numFmtId="0" fontId="11" fillId="2" borderId="0" xfId="6" applyFont="1" applyFill="1" applyBorder="1" applyAlignment="1">
      <alignment horizontal="center" vertical="center"/>
    </xf>
    <xf numFmtId="0" fontId="11" fillId="2" borderId="0" xfId="6" applyFont="1" applyFill="1" applyBorder="1" applyAlignment="1">
      <alignment vertical="center"/>
    </xf>
    <xf numFmtId="0" fontId="11" fillId="2" borderId="2" xfId="6" applyFont="1" applyFill="1" applyBorder="1" applyAlignment="1">
      <alignment vertical="center"/>
    </xf>
    <xf numFmtId="0" fontId="11" fillId="2" borderId="3" xfId="6" applyFont="1" applyFill="1" applyBorder="1" applyAlignment="1">
      <alignment vertical="center"/>
    </xf>
    <xf numFmtId="0" fontId="11" fillId="2" borderId="4" xfId="6" applyFont="1" applyFill="1" applyBorder="1" applyAlignment="1">
      <alignment vertical="center"/>
    </xf>
    <xf numFmtId="0" fontId="11" fillId="2" borderId="0" xfId="6" applyFont="1" applyFill="1" applyAlignment="1">
      <alignment horizontal="center" vertical="center"/>
    </xf>
    <xf numFmtId="38" fontId="11" fillId="2" borderId="0" xfId="9" applyFont="1" applyFill="1" applyAlignment="1">
      <alignment vertical="center"/>
    </xf>
    <xf numFmtId="0" fontId="2" fillId="2" borderId="0" xfId="6" applyFont="1" applyFill="1" applyAlignment="1">
      <alignment horizontal="right" vertical="center"/>
    </xf>
    <xf numFmtId="0" fontId="0" fillId="2" borderId="0" xfId="2" applyNumberFormat="1" applyFont="1" applyFill="1" applyAlignment="1">
      <alignment horizontal="left" vertical="center"/>
    </xf>
    <xf numFmtId="0" fontId="0" fillId="2" borderId="0" xfId="0" applyFill="1" applyBorder="1">
      <alignment vertical="center"/>
    </xf>
    <xf numFmtId="0" fontId="8" fillId="2" borderId="0" xfId="0" applyFont="1" applyFill="1">
      <alignment vertical="center"/>
    </xf>
    <xf numFmtId="0" fontId="0" fillId="2" borderId="107" xfId="0" applyFill="1" applyBorder="1">
      <alignment vertical="center"/>
    </xf>
    <xf numFmtId="0" fontId="0" fillId="2" borderId="108" xfId="0" applyFill="1" applyBorder="1">
      <alignment vertical="center"/>
    </xf>
    <xf numFmtId="0" fontId="0" fillId="2" borderId="113" xfId="0" applyFill="1" applyBorder="1">
      <alignment vertical="center"/>
    </xf>
    <xf numFmtId="0" fontId="0" fillId="2" borderId="114" xfId="0" applyFill="1" applyBorder="1">
      <alignment vertical="center"/>
    </xf>
    <xf numFmtId="0" fontId="0" fillId="2" borderId="117" xfId="0" applyFill="1" applyBorder="1">
      <alignment vertical="center"/>
    </xf>
    <xf numFmtId="0" fontId="0" fillId="2" borderId="118" xfId="0" applyFill="1" applyBorder="1">
      <alignment vertical="center"/>
    </xf>
    <xf numFmtId="0" fontId="0" fillId="7" borderId="122" xfId="0" applyFill="1" applyBorder="1">
      <alignment vertical="center"/>
    </xf>
    <xf numFmtId="0" fontId="0" fillId="7" borderId="123" xfId="0" applyFill="1" applyBorder="1">
      <alignment vertical="center"/>
    </xf>
    <xf numFmtId="0" fontId="0" fillId="7" borderId="124" xfId="0" applyFill="1" applyBorder="1" applyAlignment="1">
      <alignment horizontal="center" vertical="center"/>
    </xf>
    <xf numFmtId="0" fontId="0" fillId="7" borderId="123" xfId="0" applyFill="1" applyBorder="1" applyAlignment="1">
      <alignment horizontal="center" vertical="center"/>
    </xf>
    <xf numFmtId="0" fontId="0" fillId="7" borderId="125" xfId="0" applyFill="1" applyBorder="1" applyAlignment="1">
      <alignment horizontal="center" vertical="center"/>
    </xf>
    <xf numFmtId="0" fontId="0" fillId="2" borderId="126" xfId="0" applyFill="1" applyBorder="1">
      <alignment vertical="center"/>
    </xf>
    <xf numFmtId="0" fontId="0" fillId="2" borderId="128" xfId="0" applyFill="1" applyBorder="1">
      <alignment vertical="center"/>
    </xf>
    <xf numFmtId="0" fontId="0" fillId="2" borderId="130" xfId="0" applyFill="1" applyBorder="1">
      <alignment vertical="center"/>
    </xf>
    <xf numFmtId="0" fontId="0" fillId="0" borderId="118" xfId="0" applyBorder="1">
      <alignment vertical="center"/>
    </xf>
    <xf numFmtId="0" fontId="0" fillId="0" borderId="107" xfId="0" applyBorder="1">
      <alignment vertical="center"/>
    </xf>
    <xf numFmtId="0" fontId="0" fillId="0" borderId="114" xfId="0" applyBorder="1">
      <alignment vertical="center"/>
    </xf>
    <xf numFmtId="0" fontId="11" fillId="8" borderId="11" xfId="0" applyFont="1" applyFill="1" applyBorder="1" applyAlignment="1">
      <alignment horizontal="center" vertical="center" shrinkToFit="1"/>
    </xf>
    <xf numFmtId="176" fontId="11" fillId="8" borderId="11" xfId="0" applyNumberFormat="1" applyFont="1" applyFill="1" applyBorder="1" applyAlignment="1">
      <alignment horizontal="center" vertical="center" shrinkToFit="1"/>
    </xf>
    <xf numFmtId="0" fontId="0" fillId="2" borderId="0" xfId="0" applyFont="1" applyFill="1" applyAlignment="1">
      <alignment horizontal="left" vertical="center" wrapText="1"/>
    </xf>
    <xf numFmtId="0" fontId="12" fillId="2" borderId="0" xfId="0" applyFont="1" applyFill="1">
      <alignment vertical="center"/>
    </xf>
    <xf numFmtId="38" fontId="11" fillId="2" borderId="3" xfId="9" applyFont="1" applyFill="1" applyBorder="1" applyAlignment="1">
      <alignment vertical="center"/>
    </xf>
    <xf numFmtId="0" fontId="11" fillId="2" borderId="9" xfId="6" applyFont="1" applyFill="1" applyBorder="1" applyAlignment="1">
      <alignment vertical="center"/>
    </xf>
    <xf numFmtId="38" fontId="11" fillId="2" borderId="9" xfId="9" applyFont="1" applyFill="1" applyBorder="1" applyAlignment="1">
      <alignment vertical="center"/>
    </xf>
    <xf numFmtId="0" fontId="11" fillId="3" borderId="0" xfId="6" applyFont="1" applyFill="1" applyBorder="1" applyAlignment="1">
      <alignment vertical="center"/>
    </xf>
    <xf numFmtId="38" fontId="11" fillId="3" borderId="0" xfId="9" applyFont="1" applyFill="1" applyBorder="1" applyAlignment="1">
      <alignment vertical="center"/>
    </xf>
    <xf numFmtId="0" fontId="11" fillId="3" borderId="13" xfId="6" applyFont="1" applyFill="1" applyBorder="1" applyAlignment="1">
      <alignment vertical="center"/>
    </xf>
    <xf numFmtId="176" fontId="11" fillId="3" borderId="0" xfId="6" applyNumberFormat="1" applyFont="1" applyFill="1" applyBorder="1" applyAlignment="1">
      <alignment vertical="center"/>
    </xf>
    <xf numFmtId="38" fontId="11" fillId="2" borderId="0" xfId="9" applyFont="1" applyFill="1" applyBorder="1" applyAlignment="1">
      <alignment vertical="center"/>
    </xf>
    <xf numFmtId="176" fontId="11" fillId="2" borderId="3" xfId="6" applyNumberFormat="1" applyFont="1" applyFill="1" applyBorder="1" applyAlignment="1">
      <alignment vertical="center"/>
    </xf>
    <xf numFmtId="0" fontId="11" fillId="11" borderId="3" xfId="6" applyFont="1" applyFill="1" applyBorder="1" applyAlignment="1">
      <alignment vertical="center"/>
    </xf>
    <xf numFmtId="38" fontId="11" fillId="11" borderId="3" xfId="9" applyFont="1" applyFill="1" applyBorder="1" applyAlignment="1">
      <alignment vertical="center"/>
    </xf>
    <xf numFmtId="0" fontId="11" fillId="11" borderId="4" xfId="6" applyFont="1" applyFill="1" applyBorder="1" applyAlignment="1">
      <alignment vertical="center"/>
    </xf>
    <xf numFmtId="0" fontId="6" fillId="11" borderId="3" xfId="6" applyFont="1" applyFill="1" applyBorder="1" applyAlignment="1">
      <alignment vertical="center"/>
    </xf>
    <xf numFmtId="0" fontId="6" fillId="3" borderId="2" xfId="6" applyFont="1" applyFill="1" applyBorder="1" applyAlignment="1">
      <alignment vertical="center"/>
    </xf>
    <xf numFmtId="38" fontId="6" fillId="11" borderId="3" xfId="9" applyFont="1" applyFill="1" applyBorder="1" applyAlignment="1">
      <alignment vertical="center"/>
    </xf>
    <xf numFmtId="0" fontId="6" fillId="11" borderId="4" xfId="6" applyFont="1" applyFill="1" applyBorder="1" applyAlignment="1">
      <alignment vertical="center"/>
    </xf>
    <xf numFmtId="0" fontId="11" fillId="11" borderId="6" xfId="6" applyFont="1" applyFill="1" applyBorder="1" applyAlignment="1">
      <alignment vertical="center"/>
    </xf>
    <xf numFmtId="38" fontId="11" fillId="11" borderId="6" xfId="9" applyFont="1" applyFill="1" applyBorder="1" applyAlignment="1">
      <alignment vertical="center"/>
    </xf>
    <xf numFmtId="0" fontId="11" fillId="11" borderId="7" xfId="6" applyFont="1" applyFill="1" applyBorder="1" applyAlignment="1">
      <alignment vertical="center"/>
    </xf>
    <xf numFmtId="176" fontId="11" fillId="11" borderId="3" xfId="6" applyNumberFormat="1" applyFont="1" applyFill="1" applyBorder="1" applyAlignment="1">
      <alignment vertical="center"/>
    </xf>
    <xf numFmtId="14" fontId="11" fillId="11" borderId="3" xfId="6" applyNumberFormat="1" applyFont="1" applyFill="1" applyBorder="1" applyAlignment="1">
      <alignment horizontal="center" vertical="center"/>
    </xf>
    <xf numFmtId="0" fontId="11" fillId="2" borderId="0" xfId="6" quotePrefix="1" applyNumberFormat="1" applyFont="1" applyFill="1" applyBorder="1" applyAlignment="1">
      <alignment horizontal="center" vertical="center"/>
    </xf>
    <xf numFmtId="0" fontId="8" fillId="11" borderId="2" xfId="6" applyFont="1" applyFill="1" applyBorder="1" applyAlignment="1">
      <alignment vertical="center"/>
    </xf>
    <xf numFmtId="0" fontId="8" fillId="11" borderId="11" xfId="6" applyFont="1" applyFill="1" applyBorder="1" applyAlignment="1">
      <alignment vertical="center"/>
    </xf>
    <xf numFmtId="0" fontId="11" fillId="9" borderId="56" xfId="6" quotePrefix="1" applyNumberFormat="1" applyFont="1" applyFill="1" applyBorder="1" applyAlignment="1">
      <alignment horizontal="center" vertical="center"/>
    </xf>
    <xf numFmtId="0" fontId="11" fillId="9" borderId="56" xfId="6" applyFont="1" applyFill="1" applyBorder="1" applyAlignment="1">
      <alignment vertical="center"/>
    </xf>
    <xf numFmtId="0" fontId="11" fillId="9" borderId="57" xfId="6" applyFont="1" applyFill="1" applyBorder="1" applyAlignment="1">
      <alignment vertical="center"/>
    </xf>
    <xf numFmtId="14" fontId="11" fillId="3" borderId="0" xfId="6" applyNumberFormat="1" applyFont="1" applyFill="1" applyBorder="1" applyAlignment="1">
      <alignment horizontal="center" vertical="center"/>
    </xf>
    <xf numFmtId="0" fontId="6" fillId="3" borderId="41" xfId="6" applyFont="1" applyFill="1" applyBorder="1" applyAlignment="1">
      <alignment vertical="center"/>
    </xf>
    <xf numFmtId="0" fontId="11" fillId="3" borderId="39" xfId="6" applyFont="1" applyFill="1" applyBorder="1" applyAlignment="1">
      <alignment vertical="center"/>
    </xf>
    <xf numFmtId="176" fontId="11" fillId="3" borderId="39" xfId="6" applyNumberFormat="1" applyFont="1" applyFill="1" applyBorder="1" applyAlignment="1">
      <alignment vertical="center"/>
    </xf>
    <xf numFmtId="14" fontId="11" fillId="3" borderId="39" xfId="6" applyNumberFormat="1" applyFont="1" applyFill="1" applyBorder="1" applyAlignment="1">
      <alignment horizontal="center" vertical="center"/>
    </xf>
    <xf numFmtId="38" fontId="11" fillId="3" borderId="39" xfId="9" applyFont="1" applyFill="1" applyBorder="1" applyAlignment="1">
      <alignment vertical="center"/>
    </xf>
    <xf numFmtId="0" fontId="11" fillId="3" borderId="42" xfId="6" applyFont="1" applyFill="1" applyBorder="1" applyAlignment="1">
      <alignment vertical="center"/>
    </xf>
    <xf numFmtId="0" fontId="11" fillId="9" borderId="33" xfId="6" quotePrefix="1" applyNumberFormat="1" applyFont="1" applyFill="1" applyBorder="1" applyAlignment="1">
      <alignment horizontal="center" vertical="center"/>
    </xf>
    <xf numFmtId="0" fontId="11" fillId="9" borderId="33" xfId="6" applyFont="1" applyFill="1" applyBorder="1" applyAlignment="1">
      <alignment vertical="center"/>
    </xf>
    <xf numFmtId="0" fontId="11" fillId="9" borderId="34" xfId="6" applyFont="1" applyFill="1" applyBorder="1" applyAlignment="1">
      <alignment vertical="center"/>
    </xf>
    <xf numFmtId="0" fontId="8" fillId="11" borderId="22" xfId="6" applyFont="1" applyFill="1" applyBorder="1" applyAlignment="1">
      <alignment vertical="center"/>
    </xf>
    <xf numFmtId="0" fontId="8" fillId="11" borderId="23" xfId="6" applyFont="1" applyFill="1" applyBorder="1" applyAlignment="1">
      <alignment vertical="center"/>
    </xf>
    <xf numFmtId="0" fontId="6" fillId="3" borderId="29" xfId="6" applyFont="1" applyFill="1" applyBorder="1" applyAlignment="1">
      <alignment vertical="center"/>
    </xf>
    <xf numFmtId="0" fontId="8" fillId="2" borderId="0" xfId="6" applyFont="1" applyFill="1" applyAlignment="1">
      <alignment vertical="center"/>
    </xf>
    <xf numFmtId="0" fontId="8" fillId="2" borderId="9" xfId="6" applyFont="1" applyFill="1" applyBorder="1" applyAlignment="1">
      <alignment vertical="center"/>
    </xf>
    <xf numFmtId="0" fontId="8" fillId="2" borderId="0" xfId="0" applyFont="1" applyFill="1" applyAlignment="1">
      <alignment horizontal="right" vertical="center"/>
    </xf>
    <xf numFmtId="0" fontId="8" fillId="6" borderId="0" xfId="0" applyFont="1" applyFill="1" applyAlignment="1">
      <alignment horizontal="center" vertical="center"/>
    </xf>
    <xf numFmtId="176" fontId="8" fillId="2" borderId="0" xfId="0" applyNumberFormat="1" applyFont="1" applyFill="1">
      <alignment vertical="center"/>
    </xf>
    <xf numFmtId="56" fontId="11" fillId="2" borderId="0" xfId="6" applyNumberFormat="1" applyFont="1" applyFill="1" applyBorder="1" applyAlignment="1">
      <alignment vertical="center"/>
    </xf>
    <xf numFmtId="0" fontId="12" fillId="2" borderId="64" xfId="2" applyNumberFormat="1" applyFont="1" applyFill="1" applyBorder="1" applyAlignment="1">
      <alignment horizontal="left" vertical="center" wrapText="1"/>
    </xf>
    <xf numFmtId="0" fontId="12" fillId="2" borderId="60" xfId="2" applyNumberFormat="1" applyFont="1" applyFill="1" applyBorder="1" applyAlignment="1">
      <alignment horizontal="center" vertical="center" wrapText="1"/>
    </xf>
    <xf numFmtId="0" fontId="12" fillId="2" borderId="64" xfId="2" applyNumberFormat="1" applyFont="1" applyFill="1" applyBorder="1" applyAlignment="1">
      <alignment horizontal="left" vertical="center" wrapText="1" shrinkToFit="1"/>
    </xf>
    <xf numFmtId="177" fontId="12" fillId="2" borderId="156" xfId="2" applyNumberFormat="1" applyFont="1" applyFill="1" applyBorder="1" applyAlignment="1">
      <alignment horizontal="center" vertical="center" shrinkToFit="1"/>
    </xf>
    <xf numFmtId="177" fontId="12" fillId="5" borderId="151" xfId="2" applyNumberFormat="1" applyFont="1" applyFill="1" applyBorder="1" applyAlignment="1">
      <alignment horizontal="center" vertical="center" shrinkToFit="1"/>
    </xf>
    <xf numFmtId="181" fontId="12" fillId="2" borderId="64" xfId="2" applyNumberFormat="1" applyFont="1" applyFill="1" applyBorder="1" applyAlignment="1">
      <alignment horizontal="center" vertical="center" shrinkToFit="1"/>
    </xf>
    <xf numFmtId="180" fontId="12" fillId="5" borderId="61" xfId="2" applyNumberFormat="1" applyFont="1" applyFill="1" applyBorder="1" applyAlignment="1">
      <alignment horizontal="center" vertical="center" shrinkToFit="1"/>
    </xf>
    <xf numFmtId="178" fontId="12" fillId="2" borderId="150" xfId="2" applyNumberFormat="1" applyFont="1" applyFill="1" applyBorder="1" applyAlignment="1">
      <alignment horizontal="center" vertical="center" shrinkToFit="1"/>
    </xf>
    <xf numFmtId="178" fontId="12" fillId="2" borderId="149" xfId="2" applyNumberFormat="1" applyFont="1" applyFill="1" applyBorder="1" applyAlignment="1">
      <alignment horizontal="center" vertical="center" shrinkToFit="1"/>
    </xf>
    <xf numFmtId="178" fontId="12" fillId="2" borderId="151" xfId="2" applyNumberFormat="1" applyFont="1" applyFill="1" applyBorder="1" applyAlignment="1">
      <alignment horizontal="center" vertical="center" shrinkToFit="1"/>
    </xf>
    <xf numFmtId="182" fontId="12" fillId="2" borderId="60" xfId="9" applyNumberFormat="1" applyFont="1" applyFill="1" applyBorder="1" applyAlignment="1">
      <alignment horizontal="right" vertical="center" shrinkToFit="1"/>
    </xf>
    <xf numFmtId="182" fontId="12" fillId="5" borderId="60" xfId="9" applyNumberFormat="1" applyFont="1" applyFill="1" applyBorder="1" applyAlignment="1">
      <alignment horizontal="right" vertical="center" shrinkToFit="1"/>
    </xf>
    <xf numFmtId="0" fontId="12" fillId="2" borderId="92" xfId="2" applyNumberFormat="1" applyFont="1" applyFill="1" applyBorder="1" applyAlignment="1">
      <alignment horizontal="left" vertical="center" wrapText="1"/>
    </xf>
    <xf numFmtId="0" fontId="12" fillId="2" borderId="92" xfId="2" applyNumberFormat="1" applyFont="1" applyFill="1" applyBorder="1" applyAlignment="1">
      <alignment horizontal="center" vertical="center" wrapText="1"/>
    </xf>
    <xf numFmtId="0" fontId="12" fillId="2" borderId="92" xfId="2" applyNumberFormat="1" applyFont="1" applyFill="1" applyBorder="1" applyAlignment="1">
      <alignment horizontal="left" vertical="center" wrapText="1" shrinkToFit="1"/>
    </xf>
    <xf numFmtId="177" fontId="12" fillId="2" borderId="157" xfId="2" applyNumberFormat="1" applyFont="1" applyFill="1" applyBorder="1" applyAlignment="1">
      <alignment horizontal="center" vertical="center" shrinkToFit="1"/>
    </xf>
    <xf numFmtId="177" fontId="12" fillId="5" borderId="148" xfId="2" applyNumberFormat="1" applyFont="1" applyFill="1" applyBorder="1" applyAlignment="1">
      <alignment horizontal="center" vertical="center" shrinkToFit="1"/>
    </xf>
    <xf numFmtId="181" fontId="12" fillId="2" borderId="92" xfId="2" applyNumberFormat="1" applyFont="1" applyFill="1" applyBorder="1" applyAlignment="1">
      <alignment horizontal="center" vertical="center" shrinkToFit="1"/>
    </xf>
    <xf numFmtId="180" fontId="12" fillId="5" borderId="85" xfId="2" applyNumberFormat="1" applyFont="1" applyFill="1" applyBorder="1" applyAlignment="1">
      <alignment horizontal="center" vertical="center" shrinkToFit="1"/>
    </xf>
    <xf numFmtId="178" fontId="12" fillId="2" borderId="146" xfId="2" applyNumberFormat="1" applyFont="1" applyFill="1" applyBorder="1" applyAlignment="1">
      <alignment horizontal="center" vertical="center" shrinkToFit="1"/>
    </xf>
    <xf numFmtId="178" fontId="12" fillId="2" borderId="147" xfId="2" applyNumberFormat="1" applyFont="1" applyFill="1" applyBorder="1" applyAlignment="1">
      <alignment horizontal="center" vertical="center" shrinkToFit="1"/>
    </xf>
    <xf numFmtId="178" fontId="12" fillId="2" borderId="148" xfId="2" applyNumberFormat="1" applyFont="1" applyFill="1" applyBorder="1" applyAlignment="1">
      <alignment horizontal="center" vertical="center" shrinkToFit="1"/>
    </xf>
    <xf numFmtId="182" fontId="12" fillId="2" borderId="84" xfId="9" applyNumberFormat="1" applyFont="1" applyFill="1" applyBorder="1" applyAlignment="1">
      <alignment horizontal="right" vertical="center" shrinkToFit="1"/>
    </xf>
    <xf numFmtId="182" fontId="12" fillId="5" borderId="84" xfId="9" applyNumberFormat="1" applyFont="1" applyFill="1" applyBorder="1" applyAlignment="1">
      <alignment horizontal="right" vertical="center" shrinkToFit="1"/>
    </xf>
    <xf numFmtId="0" fontId="0" fillId="10" borderId="126" xfId="0" applyFill="1" applyBorder="1">
      <alignment vertical="center"/>
    </xf>
    <xf numFmtId="0" fontId="0" fillId="10" borderId="108" xfId="0" applyFill="1" applyBorder="1">
      <alignment vertical="center"/>
    </xf>
    <xf numFmtId="0" fontId="15" fillId="10" borderId="107" xfId="4" applyFill="1" applyBorder="1" applyAlignment="1" applyProtection="1">
      <alignment vertical="center"/>
    </xf>
    <xf numFmtId="0" fontId="0" fillId="10" borderId="107" xfId="0" applyFill="1" applyBorder="1">
      <alignment vertical="center"/>
    </xf>
    <xf numFmtId="0" fontId="0" fillId="10" borderId="127" xfId="0" applyFill="1" applyBorder="1">
      <alignment vertical="center"/>
    </xf>
    <xf numFmtId="0" fontId="0" fillId="10" borderId="128" xfId="0" applyFill="1" applyBorder="1">
      <alignment vertical="center"/>
    </xf>
    <xf numFmtId="0" fontId="0" fillId="10" borderId="113" xfId="0" applyFill="1" applyBorder="1">
      <alignment vertical="center"/>
    </xf>
    <xf numFmtId="0" fontId="15" fillId="10" borderId="114" xfId="4" applyFill="1" applyBorder="1" applyAlignment="1" applyProtection="1">
      <alignment vertical="center"/>
    </xf>
    <xf numFmtId="0" fontId="0" fillId="10" borderId="114" xfId="0" applyFill="1" applyBorder="1">
      <alignment vertical="center"/>
    </xf>
    <xf numFmtId="0" fontId="0" fillId="10" borderId="129" xfId="0" applyFill="1" applyBorder="1">
      <alignment vertical="center"/>
    </xf>
    <xf numFmtId="0" fontId="0" fillId="10" borderId="130" xfId="0" applyFill="1" applyBorder="1">
      <alignment vertical="center"/>
    </xf>
    <xf numFmtId="0" fontId="0" fillId="10" borderId="117" xfId="0" applyFill="1" applyBorder="1">
      <alignment vertical="center"/>
    </xf>
    <xf numFmtId="0" fontId="15" fillId="10" borderId="118" xfId="4" applyFill="1" applyBorder="1" applyAlignment="1" applyProtection="1">
      <alignment vertical="center"/>
    </xf>
    <xf numFmtId="0" fontId="0" fillId="10" borderId="118" xfId="0" applyFill="1" applyBorder="1">
      <alignment vertical="center"/>
    </xf>
    <xf numFmtId="0" fontId="0" fillId="10" borderId="131" xfId="0" applyFill="1" applyBorder="1">
      <alignment vertical="center"/>
    </xf>
    <xf numFmtId="0" fontId="12" fillId="9" borderId="75" xfId="2" applyNumberFormat="1" applyFont="1" applyFill="1" applyBorder="1" applyAlignment="1">
      <alignment horizontal="center" vertical="center" shrinkToFit="1"/>
    </xf>
    <xf numFmtId="0" fontId="6" fillId="2" borderId="0" xfId="0" applyFont="1" applyFill="1" applyBorder="1">
      <alignment vertical="center"/>
    </xf>
    <xf numFmtId="0" fontId="22" fillId="2" borderId="0" xfId="0" applyFont="1" applyFill="1" applyAlignment="1">
      <alignment horizontal="center" vertical="center"/>
    </xf>
    <xf numFmtId="0" fontId="24" fillId="2" borderId="0" xfId="0" applyFont="1" applyFill="1" applyAlignment="1">
      <alignment horizontal="center" vertical="center"/>
    </xf>
    <xf numFmtId="176" fontId="24" fillId="2" borderId="0" xfId="0" applyNumberFormat="1" applyFont="1" applyFill="1" applyAlignment="1">
      <alignment horizontal="center" vertical="center"/>
    </xf>
    <xf numFmtId="0" fontId="10" fillId="2" borderId="0" xfId="1" applyFont="1" applyFill="1">
      <alignment vertical="center"/>
    </xf>
    <xf numFmtId="0" fontId="6" fillId="2" borderId="135" xfId="0" applyFont="1" applyFill="1" applyBorder="1">
      <alignment vertical="center"/>
    </xf>
    <xf numFmtId="0" fontId="6" fillId="2" borderId="136" xfId="0" applyFont="1" applyFill="1" applyBorder="1">
      <alignment vertical="center"/>
    </xf>
    <xf numFmtId="0" fontId="6" fillId="2" borderId="137" xfId="0" applyFont="1" applyFill="1" applyBorder="1">
      <alignment vertical="center"/>
    </xf>
    <xf numFmtId="0" fontId="6" fillId="2" borderId="138" xfId="0" applyFont="1" applyFill="1" applyBorder="1">
      <alignment vertical="center"/>
    </xf>
    <xf numFmtId="0" fontId="6" fillId="2" borderId="139" xfId="0" applyFont="1" applyFill="1" applyBorder="1">
      <alignment vertical="center"/>
    </xf>
    <xf numFmtId="0" fontId="6" fillId="2" borderId="140" xfId="0" applyFont="1" applyFill="1" applyBorder="1">
      <alignment vertical="center"/>
    </xf>
    <xf numFmtId="0" fontId="6" fillId="2" borderId="141" xfId="0" applyFont="1" applyFill="1" applyBorder="1">
      <alignment vertical="center"/>
    </xf>
    <xf numFmtId="0" fontId="6" fillId="2" borderId="142" xfId="0" applyFont="1" applyFill="1" applyBorder="1">
      <alignment vertical="center"/>
    </xf>
    <xf numFmtId="0" fontId="11" fillId="9" borderId="11" xfId="0" applyFont="1" applyFill="1" applyBorder="1" applyAlignment="1">
      <alignment horizontal="center" vertical="center" shrinkToFit="1"/>
    </xf>
    <xf numFmtId="176" fontId="11" fillId="9" borderId="11" xfId="0" applyNumberFormat="1" applyFont="1" applyFill="1" applyBorder="1" applyAlignment="1">
      <alignment horizontal="center" vertical="center" shrinkToFit="1"/>
    </xf>
    <xf numFmtId="0" fontId="26" fillId="5" borderId="0" xfId="0" applyFont="1" applyFill="1">
      <alignment vertical="center"/>
    </xf>
    <xf numFmtId="176" fontId="26" fillId="5" borderId="0" xfId="0" applyNumberFormat="1" applyFont="1" applyFill="1">
      <alignment vertical="center"/>
    </xf>
    <xf numFmtId="0" fontId="27" fillId="2" borderId="0" xfId="0" applyFont="1" applyFill="1">
      <alignment vertical="center"/>
    </xf>
    <xf numFmtId="0" fontId="29" fillId="2" borderId="64" xfId="2" applyNumberFormat="1" applyFont="1" applyFill="1" applyBorder="1" applyAlignment="1">
      <alignment horizontal="left" vertical="center" wrapText="1"/>
    </xf>
    <xf numFmtId="0" fontId="29" fillId="2" borderId="59" xfId="2" applyNumberFormat="1" applyFont="1" applyFill="1" applyBorder="1" applyAlignment="1">
      <alignment horizontal="center" vertical="center" wrapText="1"/>
    </xf>
    <xf numFmtId="0" fontId="29" fillId="2" borderId="63" xfId="2" applyNumberFormat="1" applyFont="1" applyFill="1" applyBorder="1" applyAlignment="1">
      <alignment horizontal="left" vertical="center" wrapText="1" shrinkToFit="1"/>
    </xf>
    <xf numFmtId="177" fontId="29" fillId="2" borderId="155" xfId="2" applyNumberFormat="1" applyFont="1" applyFill="1" applyBorder="1" applyAlignment="1">
      <alignment horizontal="center" vertical="center" shrinkToFit="1"/>
    </xf>
    <xf numFmtId="177" fontId="29" fillId="5" borderId="145" xfId="2" applyNumberFormat="1" applyFont="1" applyFill="1" applyBorder="1" applyAlignment="1">
      <alignment horizontal="center" vertical="center" shrinkToFit="1"/>
    </xf>
    <xf numFmtId="181" fontId="29" fillId="2" borderId="63" xfId="2" applyNumberFormat="1" applyFont="1" applyFill="1" applyBorder="1" applyAlignment="1">
      <alignment horizontal="center" vertical="center" shrinkToFit="1"/>
    </xf>
    <xf numFmtId="180" fontId="29" fillId="5" borderId="44" xfId="2" applyNumberFormat="1" applyFont="1" applyFill="1" applyBorder="1" applyAlignment="1">
      <alignment horizontal="center" vertical="center" shrinkToFit="1"/>
    </xf>
    <xf numFmtId="178" fontId="29" fillId="2" borderId="143" xfId="2" applyNumberFormat="1" applyFont="1" applyFill="1" applyBorder="1" applyAlignment="1">
      <alignment horizontal="center" vertical="center" shrinkToFit="1"/>
    </xf>
    <xf numFmtId="178" fontId="29" fillId="2" borderId="144" xfId="2" applyNumberFormat="1" applyFont="1" applyFill="1" applyBorder="1" applyAlignment="1">
      <alignment horizontal="center" vertical="center" shrinkToFit="1"/>
    </xf>
    <xf numFmtId="178" fontId="29" fillId="2" borderId="145" xfId="2" applyNumberFormat="1" applyFont="1" applyFill="1" applyBorder="1" applyAlignment="1">
      <alignment horizontal="center" vertical="center" shrinkToFit="1"/>
    </xf>
    <xf numFmtId="182" fontId="29" fillId="2" borderId="59" xfId="9" applyNumberFormat="1" applyFont="1" applyFill="1" applyBorder="1" applyAlignment="1">
      <alignment horizontal="right" vertical="center" shrinkToFit="1"/>
    </xf>
    <xf numFmtId="182" fontId="29" fillId="5" borderId="59" xfId="9" applyNumberFormat="1" applyFont="1" applyFill="1" applyBorder="1" applyAlignment="1">
      <alignment horizontal="right" vertical="center" shrinkToFit="1"/>
    </xf>
    <xf numFmtId="0" fontId="29" fillId="2" borderId="60" xfId="2" applyNumberFormat="1" applyFont="1" applyFill="1" applyBorder="1" applyAlignment="1">
      <alignment horizontal="center" vertical="center" wrapText="1"/>
    </xf>
    <xf numFmtId="0" fontId="29" fillId="2" borderId="64" xfId="2" applyNumberFormat="1" applyFont="1" applyFill="1" applyBorder="1" applyAlignment="1">
      <alignment horizontal="left" vertical="center" wrapText="1" shrinkToFit="1"/>
    </xf>
    <xf numFmtId="177" fontId="29" fillId="2" borderId="156" xfId="2" applyNumberFormat="1" applyFont="1" applyFill="1" applyBorder="1" applyAlignment="1">
      <alignment horizontal="center" vertical="center" shrinkToFit="1"/>
    </xf>
    <xf numFmtId="177" fontId="29" fillId="5" borderId="151" xfId="2" applyNumberFormat="1" applyFont="1" applyFill="1" applyBorder="1" applyAlignment="1">
      <alignment horizontal="center" vertical="center" shrinkToFit="1"/>
    </xf>
    <xf numFmtId="181" fontId="29" fillId="2" borderId="64" xfId="2" applyNumberFormat="1" applyFont="1" applyFill="1" applyBorder="1" applyAlignment="1">
      <alignment horizontal="center" vertical="center" shrinkToFit="1"/>
    </xf>
    <xf numFmtId="180" fontId="29" fillId="5" borderId="61" xfId="2" applyNumberFormat="1" applyFont="1" applyFill="1" applyBorder="1" applyAlignment="1">
      <alignment horizontal="center" vertical="center" shrinkToFit="1"/>
    </xf>
    <xf numFmtId="178" fontId="29" fillId="2" borderId="150" xfId="2" applyNumberFormat="1" applyFont="1" applyFill="1" applyBorder="1" applyAlignment="1">
      <alignment horizontal="center" vertical="center" shrinkToFit="1"/>
    </xf>
    <xf numFmtId="178" fontId="29" fillId="2" borderId="149" xfId="2" applyNumberFormat="1" applyFont="1" applyFill="1" applyBorder="1" applyAlignment="1">
      <alignment horizontal="center" vertical="center" shrinkToFit="1"/>
    </xf>
    <xf numFmtId="178" fontId="29" fillId="2" borderId="151" xfId="2" applyNumberFormat="1" applyFont="1" applyFill="1" applyBorder="1" applyAlignment="1">
      <alignment horizontal="center" vertical="center" shrinkToFit="1"/>
    </xf>
    <xf numFmtId="182" fontId="29" fillId="2" borderId="60" xfId="9" applyNumberFormat="1" applyFont="1" applyFill="1" applyBorder="1" applyAlignment="1">
      <alignment horizontal="right" vertical="center" shrinkToFit="1"/>
    </xf>
    <xf numFmtId="182" fontId="29" fillId="5" borderId="60" xfId="9" applyNumberFormat="1" applyFont="1" applyFill="1" applyBorder="1" applyAlignment="1">
      <alignment horizontal="right" vertical="center" shrinkToFit="1"/>
    </xf>
    <xf numFmtId="183" fontId="26" fillId="2" borderId="3" xfId="2" applyNumberFormat="1" applyFont="1" applyFill="1" applyBorder="1" applyAlignment="1">
      <alignment vertical="center"/>
    </xf>
    <xf numFmtId="183" fontId="26" fillId="2" borderId="0" xfId="2" applyNumberFormat="1" applyFont="1" applyFill="1" applyBorder="1" applyAlignment="1">
      <alignment vertical="center"/>
    </xf>
    <xf numFmtId="0" fontId="29" fillId="2" borderId="27" xfId="2" applyNumberFormat="1" applyFont="1" applyFill="1" applyBorder="1" applyAlignment="1">
      <alignment horizontal="center" vertical="center"/>
    </xf>
    <xf numFmtId="177" fontId="12" fillId="2" borderId="1" xfId="2" applyNumberFormat="1" applyFont="1" applyFill="1" applyBorder="1" applyAlignment="1">
      <alignment horizontal="center" vertical="center"/>
    </xf>
    <xf numFmtId="0" fontId="12" fillId="2" borderId="1" xfId="2" applyNumberFormat="1" applyFont="1" applyFill="1" applyBorder="1" applyAlignment="1">
      <alignment vertical="center" wrapText="1"/>
    </xf>
    <xf numFmtId="0" fontId="12" fillId="9" borderId="11" xfId="2" applyNumberFormat="1" applyFont="1" applyFill="1" applyBorder="1" applyAlignment="1">
      <alignment horizontal="center" vertical="center"/>
    </xf>
    <xf numFmtId="177" fontId="12" fillId="2" borderId="63" xfId="2" applyNumberFormat="1" applyFont="1" applyFill="1" applyBorder="1" applyAlignment="1">
      <alignment horizontal="center" vertical="center"/>
    </xf>
    <xf numFmtId="0" fontId="12" fillId="2" borderId="63" xfId="2" applyNumberFormat="1" applyFont="1" applyFill="1" applyBorder="1" applyAlignment="1">
      <alignment vertical="center" wrapText="1"/>
    </xf>
    <xf numFmtId="177" fontId="12" fillId="2" borderId="64" xfId="2" applyNumberFormat="1" applyFont="1" applyFill="1" applyBorder="1" applyAlignment="1">
      <alignment horizontal="center" vertical="center"/>
    </xf>
    <xf numFmtId="0" fontId="12" fillId="2" borderId="64" xfId="2" applyNumberFormat="1" applyFont="1" applyFill="1" applyBorder="1" applyAlignment="1">
      <alignment vertical="center" wrapText="1"/>
    </xf>
    <xf numFmtId="177" fontId="12" fillId="2" borderId="92" xfId="2" applyNumberFormat="1" applyFont="1" applyFill="1" applyBorder="1" applyAlignment="1">
      <alignment horizontal="center" vertical="center"/>
    </xf>
    <xf numFmtId="0" fontId="12" fillId="2" borderId="92" xfId="2" applyNumberFormat="1" applyFont="1" applyFill="1" applyBorder="1" applyAlignment="1">
      <alignment vertical="center" wrapText="1"/>
    </xf>
    <xf numFmtId="181" fontId="29" fillId="5" borderId="71" xfId="2" applyNumberFormat="1" applyFont="1" applyFill="1" applyBorder="1" applyAlignment="1">
      <alignment horizontal="center" vertical="center"/>
    </xf>
    <xf numFmtId="180" fontId="29" fillId="5" borderId="24" xfId="2" applyNumberFormat="1" applyFont="1" applyFill="1" applyBorder="1" applyAlignment="1">
      <alignment horizontal="center" vertical="center"/>
    </xf>
    <xf numFmtId="182" fontId="29" fillId="5" borderId="8" xfId="9" applyNumberFormat="1" applyFont="1" applyFill="1" applyBorder="1" applyAlignment="1">
      <alignment horizontal="right" vertical="center" shrinkToFit="1"/>
    </xf>
    <xf numFmtId="0" fontId="12" fillId="9" borderId="25" xfId="2" applyNumberFormat="1" applyFont="1" applyFill="1" applyBorder="1" applyAlignment="1">
      <alignment vertical="center"/>
    </xf>
    <xf numFmtId="0" fontId="29" fillId="5" borderId="1" xfId="2" applyNumberFormat="1" applyFont="1" applyFill="1" applyBorder="1" applyAlignment="1">
      <alignment horizontal="left" vertical="center" wrapText="1"/>
    </xf>
    <xf numFmtId="0" fontId="29" fillId="2" borderId="5" xfId="2" applyNumberFormat="1" applyFont="1" applyFill="1" applyBorder="1" applyAlignment="1">
      <alignment horizontal="center" vertical="center" wrapText="1"/>
    </xf>
    <xf numFmtId="0" fontId="29" fillId="2" borderId="74" xfId="2" applyNumberFormat="1" applyFont="1" applyFill="1" applyBorder="1" applyAlignment="1">
      <alignment horizontal="left" vertical="center" wrapText="1" shrinkToFit="1"/>
    </xf>
    <xf numFmtId="177" fontId="29" fillId="2" borderId="6" xfId="2" applyNumberFormat="1" applyFont="1" applyFill="1" applyBorder="1" applyAlignment="1">
      <alignment horizontal="center" vertical="center" shrinkToFit="1"/>
    </xf>
    <xf numFmtId="178" fontId="29" fillId="2" borderId="74" xfId="2" applyNumberFormat="1" applyFont="1" applyFill="1" applyBorder="1" applyAlignment="1">
      <alignment horizontal="center" vertical="center" shrinkToFit="1"/>
    </xf>
    <xf numFmtId="0" fontId="29" fillId="2" borderId="1" xfId="2" applyNumberFormat="1" applyFont="1" applyFill="1" applyBorder="1" applyAlignment="1">
      <alignment vertical="center" wrapText="1"/>
    </xf>
    <xf numFmtId="0" fontId="24" fillId="2" borderId="0" xfId="0" applyFont="1" applyFill="1">
      <alignment vertical="center"/>
    </xf>
    <xf numFmtId="0" fontId="22" fillId="2" borderId="0" xfId="0" applyFont="1" applyFill="1">
      <alignment vertical="center"/>
    </xf>
    <xf numFmtId="0" fontId="11" fillId="2" borderId="0" xfId="0" applyFont="1" applyFill="1" applyAlignment="1">
      <alignment vertical="center"/>
    </xf>
    <xf numFmtId="0" fontId="26" fillId="2" borderId="0" xfId="0" applyFont="1" applyFill="1">
      <alignment vertical="center"/>
    </xf>
    <xf numFmtId="176" fontId="26" fillId="2" borderId="0" xfId="0" applyNumberFormat="1" applyFont="1" applyFill="1">
      <alignment vertical="center"/>
    </xf>
    <xf numFmtId="0" fontId="30" fillId="2" borderId="0" xfId="0" applyFont="1" applyFill="1" applyAlignment="1">
      <alignment horizontal="left" vertical="center"/>
    </xf>
    <xf numFmtId="0" fontId="30" fillId="2" borderId="0" xfId="0" applyFont="1" applyFill="1" applyAlignment="1">
      <alignment vertical="center"/>
    </xf>
    <xf numFmtId="0" fontId="0" fillId="2" borderId="0" xfId="0" applyFill="1" applyAlignment="1">
      <alignment vertical="center"/>
    </xf>
    <xf numFmtId="38" fontId="11" fillId="2" borderId="0" xfId="6" applyNumberFormat="1" applyFont="1" applyFill="1" applyAlignment="1">
      <alignment vertical="center"/>
    </xf>
    <xf numFmtId="0" fontId="12" fillId="9" borderId="23" xfId="2" applyNumberFormat="1" applyFont="1" applyFill="1" applyBorder="1" applyAlignment="1">
      <alignment horizontal="center" vertical="center"/>
    </xf>
    <xf numFmtId="0" fontId="12" fillId="9" borderId="24" xfId="2" applyNumberFormat="1" applyFont="1" applyFill="1" applyBorder="1" applyAlignment="1">
      <alignment horizontal="center" vertical="center"/>
    </xf>
    <xf numFmtId="0" fontId="0" fillId="12" borderId="0" xfId="0" applyFill="1">
      <alignment vertical="center"/>
    </xf>
    <xf numFmtId="0" fontId="39" fillId="0" borderId="0" xfId="0" applyFont="1">
      <alignment vertical="center"/>
    </xf>
    <xf numFmtId="0" fontId="40" fillId="14" borderId="167" xfId="2" applyFont="1" applyFill="1" applyBorder="1" applyAlignment="1">
      <alignment horizontal="center" vertical="center" shrinkToFit="1"/>
    </xf>
    <xf numFmtId="0" fontId="40" fillId="15" borderId="168" xfId="2" applyFont="1" applyFill="1" applyBorder="1" applyAlignment="1">
      <alignment horizontal="center" vertical="center" shrinkToFit="1"/>
    </xf>
    <xf numFmtId="0" fontId="41" fillId="16" borderId="167" xfId="2" applyFont="1" applyFill="1" applyBorder="1" applyAlignment="1">
      <alignment horizontal="center" vertical="center" shrinkToFit="1"/>
    </xf>
    <xf numFmtId="0" fontId="41" fillId="2" borderId="169" xfId="2" applyFont="1" applyFill="1" applyBorder="1" applyAlignment="1">
      <alignment vertical="center" shrinkToFit="1"/>
    </xf>
    <xf numFmtId="0" fontId="41" fillId="16" borderId="29" xfId="2" applyFont="1" applyFill="1" applyBorder="1" applyAlignment="1">
      <alignment horizontal="center" vertical="center" shrinkToFit="1"/>
    </xf>
    <xf numFmtId="0" fontId="42" fillId="2" borderId="169" xfId="2" applyFont="1" applyFill="1" applyBorder="1" applyAlignment="1">
      <alignment vertical="center" wrapText="1" shrinkToFit="1"/>
    </xf>
    <xf numFmtId="0" fontId="40" fillId="14" borderId="35" xfId="2" applyFont="1" applyFill="1" applyBorder="1" applyAlignment="1">
      <alignment horizontal="center" vertical="center" shrinkToFit="1"/>
    </xf>
    <xf numFmtId="0" fontId="40" fillId="15" borderId="6" xfId="2" applyFont="1" applyFill="1" applyBorder="1" applyAlignment="1">
      <alignment horizontal="center" vertical="center" shrinkToFit="1"/>
    </xf>
    <xf numFmtId="0" fontId="41" fillId="16" borderId="35" xfId="2" applyFont="1" applyFill="1" applyBorder="1" applyAlignment="1">
      <alignment horizontal="center" vertical="center" shrinkToFit="1"/>
    </xf>
    <xf numFmtId="0" fontId="41" fillId="2" borderId="7" xfId="2" applyFont="1" applyFill="1" applyBorder="1" applyAlignment="1">
      <alignment vertical="center" shrinkToFit="1"/>
    </xf>
    <xf numFmtId="0" fontId="41" fillId="16" borderId="5" xfId="2" applyFont="1" applyFill="1" applyBorder="1" applyAlignment="1">
      <alignment horizontal="center" vertical="center" shrinkToFit="1"/>
    </xf>
    <xf numFmtId="0" fontId="43" fillId="16" borderId="5" xfId="5" applyFont="1" applyFill="1" applyBorder="1" applyAlignment="1">
      <alignment horizontal="center" vertical="center"/>
    </xf>
    <xf numFmtId="0" fontId="43" fillId="2" borderId="7" xfId="5" applyFont="1" applyFill="1" applyBorder="1">
      <alignment vertical="center"/>
    </xf>
    <xf numFmtId="0" fontId="40" fillId="15" borderId="20" xfId="2" applyFont="1" applyFill="1" applyBorder="1" applyAlignment="1">
      <alignment horizontal="center" vertical="center" wrapText="1" shrinkToFit="1"/>
    </xf>
    <xf numFmtId="0" fontId="41" fillId="16" borderId="37" xfId="2" applyFont="1" applyFill="1" applyBorder="1" applyAlignment="1">
      <alignment horizontal="center" vertical="center" shrinkToFit="1"/>
    </xf>
    <xf numFmtId="0" fontId="41" fillId="2" borderId="21" xfId="2" applyFont="1" applyFill="1" applyBorder="1" applyAlignment="1">
      <alignment vertical="center" shrinkToFit="1"/>
    </xf>
    <xf numFmtId="0" fontId="41" fillId="16" borderId="19" xfId="2" applyFont="1" applyFill="1" applyBorder="1" applyAlignment="1">
      <alignment horizontal="center" vertical="center" shrinkToFit="1"/>
    </xf>
    <xf numFmtId="0" fontId="43" fillId="16" borderId="19" xfId="5" applyFont="1" applyFill="1" applyBorder="1" applyAlignment="1">
      <alignment horizontal="center" vertical="center"/>
    </xf>
    <xf numFmtId="0" fontId="43" fillId="2" borderId="21" xfId="5" applyFont="1" applyFill="1" applyBorder="1">
      <alignment vertical="center"/>
    </xf>
    <xf numFmtId="0" fontId="39" fillId="0" borderId="0" xfId="0" applyFont="1" applyAlignment="1">
      <alignment horizontal="center" vertical="center"/>
    </xf>
    <xf numFmtId="0" fontId="2" fillId="2" borderId="0" xfId="0" applyFont="1" applyFill="1" applyAlignment="1">
      <alignment horizontal="center" vertical="center" wrapText="1" shrinkToFit="1"/>
    </xf>
    <xf numFmtId="0" fontId="2" fillId="2" borderId="0" xfId="0" applyFont="1" applyFill="1">
      <alignment vertical="center"/>
    </xf>
    <xf numFmtId="0" fontId="5" fillId="2" borderId="0" xfId="2" applyNumberFormat="1" applyFont="1" applyFill="1" applyAlignment="1">
      <alignment horizontal="center" vertical="center"/>
    </xf>
    <xf numFmtId="0" fontId="0" fillId="10" borderId="170" xfId="0" applyFill="1" applyBorder="1">
      <alignment vertical="center"/>
    </xf>
    <xf numFmtId="0" fontId="0" fillId="10" borderId="132" xfId="0" applyFill="1" applyBorder="1">
      <alignment vertical="center"/>
    </xf>
    <xf numFmtId="0" fontId="15" fillId="10" borderId="171" xfId="4" applyFill="1" applyBorder="1" applyAlignment="1" applyProtection="1">
      <alignment vertical="center"/>
    </xf>
    <xf numFmtId="0" fontId="0" fillId="10" borderId="171" xfId="0" applyFill="1" applyBorder="1">
      <alignment vertical="center"/>
    </xf>
    <xf numFmtId="0" fontId="0" fillId="10" borderId="48" xfId="0" applyFill="1" applyBorder="1">
      <alignment vertical="center"/>
    </xf>
    <xf numFmtId="0" fontId="12" fillId="2" borderId="24" xfId="2" applyNumberFormat="1" applyFont="1" applyFill="1" applyBorder="1" applyAlignment="1">
      <alignment horizontal="center" vertical="center"/>
    </xf>
    <xf numFmtId="0" fontId="12" fillId="9" borderId="172" xfId="2" applyNumberFormat="1" applyFont="1" applyFill="1" applyBorder="1" applyAlignment="1">
      <alignment horizontal="center" vertical="center"/>
    </xf>
    <xf numFmtId="0" fontId="29" fillId="5" borderId="22" xfId="2" applyNumberFormat="1" applyFont="1" applyFill="1" applyBorder="1" applyAlignment="1">
      <alignment horizontal="center" vertical="center"/>
    </xf>
    <xf numFmtId="0" fontId="29" fillId="5" borderId="23" xfId="2" applyNumberFormat="1" applyFont="1" applyFill="1" applyBorder="1" applyAlignment="1">
      <alignment horizontal="center" vertical="center"/>
    </xf>
    <xf numFmtId="0" fontId="0" fillId="10" borderId="109" xfId="0" applyFill="1" applyBorder="1">
      <alignment vertical="center"/>
    </xf>
    <xf numFmtId="0" fontId="0" fillId="10" borderId="110" xfId="0" applyFill="1" applyBorder="1">
      <alignment vertical="center"/>
    </xf>
    <xf numFmtId="0" fontId="0" fillId="10" borderId="115" xfId="0" applyFill="1" applyBorder="1">
      <alignment vertical="center"/>
    </xf>
    <xf numFmtId="0" fontId="0" fillId="10" borderId="119" xfId="0" applyFill="1" applyBorder="1">
      <alignment vertical="center"/>
    </xf>
    <xf numFmtId="0" fontId="0" fillId="2" borderId="117" xfId="0" applyFill="1" applyBorder="1" applyAlignment="1">
      <alignment horizontal="center" vertical="center"/>
    </xf>
    <xf numFmtId="0" fontId="0" fillId="2" borderId="121" xfId="0" applyFill="1" applyBorder="1" applyAlignment="1">
      <alignment horizontal="center" vertical="center"/>
    </xf>
    <xf numFmtId="0" fontId="0" fillId="2" borderId="118" xfId="0" applyFill="1" applyBorder="1" applyAlignment="1">
      <alignment horizontal="center" vertical="center"/>
    </xf>
    <xf numFmtId="0" fontId="0" fillId="2" borderId="109" xfId="0" applyFill="1" applyBorder="1">
      <alignment vertical="center"/>
    </xf>
    <xf numFmtId="0" fontId="0" fillId="2" borderId="110" xfId="0" applyFill="1" applyBorder="1">
      <alignment vertical="center"/>
    </xf>
    <xf numFmtId="0" fontId="0" fillId="2" borderId="115" xfId="0" applyFill="1" applyBorder="1">
      <alignment vertical="center"/>
    </xf>
    <xf numFmtId="0" fontId="0" fillId="10" borderId="120" xfId="0" applyFill="1" applyBorder="1" applyAlignment="1">
      <alignment vertical="center" wrapText="1"/>
    </xf>
    <xf numFmtId="0" fontId="0" fillId="10" borderId="112" xfId="0" applyFill="1" applyBorder="1" applyAlignment="1">
      <alignment vertical="center" wrapText="1"/>
    </xf>
    <xf numFmtId="0" fontId="0" fillId="10" borderId="116" xfId="0" applyFill="1" applyBorder="1" applyAlignment="1">
      <alignment vertical="center" wrapText="1"/>
    </xf>
    <xf numFmtId="0" fontId="0" fillId="10" borderId="116" xfId="0" applyFill="1" applyBorder="1">
      <alignment vertical="center"/>
    </xf>
    <xf numFmtId="0" fontId="0" fillId="10" borderId="111" xfId="0" applyFill="1" applyBorder="1">
      <alignment vertical="center"/>
    </xf>
    <xf numFmtId="0" fontId="0" fillId="10" borderId="112" xfId="0" applyFill="1" applyBorder="1">
      <alignment vertical="center"/>
    </xf>
    <xf numFmtId="0" fontId="0" fillId="10" borderId="118" xfId="0" applyFill="1" applyBorder="1" applyAlignment="1">
      <alignment vertical="center" wrapText="1"/>
    </xf>
    <xf numFmtId="0" fontId="0" fillId="10" borderId="107" xfId="0" applyFill="1" applyBorder="1" applyAlignment="1">
      <alignment vertical="center" wrapText="1"/>
    </xf>
    <xf numFmtId="0" fontId="0" fillId="10" borderId="114" xfId="0" applyFill="1" applyBorder="1" applyAlignment="1">
      <alignment vertical="center" wrapText="1"/>
    </xf>
    <xf numFmtId="0" fontId="0" fillId="2" borderId="107" xfId="0" applyFill="1" applyBorder="1" applyAlignment="1">
      <alignment vertical="center" wrapText="1"/>
    </xf>
    <xf numFmtId="0" fontId="0" fillId="0" borderId="107" xfId="0" applyBorder="1" applyAlignment="1">
      <alignment vertical="center" wrapText="1"/>
    </xf>
    <xf numFmtId="0" fontId="0" fillId="0" borderId="114" xfId="0" applyBorder="1" applyAlignment="1">
      <alignment vertical="center" wrapText="1"/>
    </xf>
    <xf numFmtId="0" fontId="0" fillId="10" borderId="120" xfId="0" applyFill="1" applyBorder="1">
      <alignment vertical="center"/>
    </xf>
    <xf numFmtId="0" fontId="0" fillId="2" borderId="119" xfId="0" applyFill="1" applyBorder="1">
      <alignment vertical="center"/>
    </xf>
    <xf numFmtId="0" fontId="0" fillId="2" borderId="133" xfId="0" applyFill="1" applyBorder="1" applyAlignment="1">
      <alignment vertical="center" wrapText="1"/>
    </xf>
    <xf numFmtId="0" fontId="0" fillId="2" borderId="40" xfId="0" applyFill="1" applyBorder="1" applyAlignment="1">
      <alignment vertical="center" wrapText="1"/>
    </xf>
    <xf numFmtId="0" fontId="0" fillId="2" borderId="134" xfId="0" applyFill="1" applyBorder="1" applyAlignment="1">
      <alignment vertical="center" wrapText="1"/>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0" fontId="0" fillId="2" borderId="111" xfId="0" applyFill="1" applyBorder="1">
      <alignment vertical="center"/>
    </xf>
    <xf numFmtId="0" fontId="0" fillId="2" borderId="112" xfId="0" applyFill="1" applyBorder="1">
      <alignment vertical="center"/>
    </xf>
    <xf numFmtId="0" fontId="0" fillId="2" borderId="116" xfId="0" applyFill="1" applyBorder="1">
      <alignment vertical="center"/>
    </xf>
    <xf numFmtId="0" fontId="22" fillId="2" borderId="0" xfId="0" applyFont="1" applyFill="1" applyAlignment="1">
      <alignment vertical="center" wrapText="1"/>
    </xf>
    <xf numFmtId="0" fontId="22" fillId="2" borderId="0" xfId="0" applyFont="1" applyFill="1" applyAlignment="1">
      <alignment horizontal="center" vertical="center"/>
    </xf>
    <xf numFmtId="0" fontId="2" fillId="2" borderId="0" xfId="0" applyFont="1" applyFill="1">
      <alignment vertical="center"/>
    </xf>
    <xf numFmtId="0" fontId="22" fillId="2" borderId="0" xfId="0" applyFont="1" applyFill="1" applyAlignment="1">
      <alignment vertical="center" shrinkToFit="1"/>
    </xf>
    <xf numFmtId="0" fontId="2" fillId="2" borderId="0" xfId="0" applyFont="1"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center" vertical="center" wrapText="1" shrinkToFit="1"/>
    </xf>
    <xf numFmtId="0" fontId="4" fillId="2" borderId="0" xfId="0" applyFont="1" applyFill="1" applyAlignment="1">
      <alignment horizontal="center" vertical="center"/>
    </xf>
    <xf numFmtId="0" fontId="2" fillId="2" borderId="0" xfId="0" applyFont="1" applyFill="1" applyAlignment="1">
      <alignment vertical="center" wrapText="1"/>
    </xf>
    <xf numFmtId="0" fontId="6" fillId="2" borderId="0" xfId="0" applyFont="1" applyFill="1" applyAlignment="1">
      <alignment horizontal="center" vertical="center" wrapText="1"/>
    </xf>
    <xf numFmtId="0" fontId="24" fillId="2" borderId="5" xfId="0" applyFont="1" applyFill="1" applyBorder="1" applyAlignment="1">
      <alignment horizontal="left" vertical="center" wrapText="1"/>
    </xf>
    <xf numFmtId="0" fontId="24" fillId="2" borderId="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11" fillId="8" borderId="5" xfId="0" applyFont="1" applyFill="1" applyBorder="1" applyAlignment="1">
      <alignment horizontal="left" vertical="center" wrapText="1"/>
    </xf>
    <xf numFmtId="0" fontId="11" fillId="8" borderId="6" xfId="0" applyFont="1" applyFill="1" applyBorder="1" applyAlignment="1">
      <alignment horizontal="left" vertical="center" wrapText="1"/>
    </xf>
    <xf numFmtId="0" fontId="11" fillId="8" borderId="7" xfId="0" applyFont="1" applyFill="1" applyBorder="1" applyAlignment="1">
      <alignment horizontal="left" vertical="center" wrapText="1"/>
    </xf>
    <xf numFmtId="0" fontId="11" fillId="8" borderId="1" xfId="0" applyFont="1" applyFill="1" applyBorder="1" applyAlignment="1">
      <alignment vertical="center" wrapText="1"/>
    </xf>
    <xf numFmtId="0" fontId="24" fillId="8" borderId="1" xfId="0" applyFont="1" applyFill="1" applyBorder="1" applyAlignment="1">
      <alignment horizontal="left" vertical="center" wrapText="1"/>
    </xf>
    <xf numFmtId="0" fontId="0" fillId="8"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0" fillId="2" borderId="1" xfId="0" applyFont="1" applyFill="1" applyBorder="1" applyAlignment="1">
      <alignment vertical="center" wrapText="1"/>
    </xf>
    <xf numFmtId="0" fontId="11" fillId="9" borderId="5" xfId="0" applyFont="1" applyFill="1" applyBorder="1" applyAlignment="1">
      <alignment horizontal="center" vertical="center" shrinkToFit="1"/>
    </xf>
    <xf numFmtId="0" fontId="11" fillId="9" borderId="6" xfId="0" applyFont="1" applyFill="1" applyBorder="1" applyAlignment="1">
      <alignment horizontal="center" vertical="center" shrinkToFit="1"/>
    </xf>
    <xf numFmtId="0" fontId="11" fillId="9" borderId="7" xfId="0" applyFont="1" applyFill="1" applyBorder="1" applyAlignment="1">
      <alignment horizontal="center" vertical="center" shrinkToFit="1"/>
    </xf>
    <xf numFmtId="0" fontId="24" fillId="2" borderId="1" xfId="0" applyFont="1" applyFill="1" applyBorder="1" applyAlignment="1">
      <alignment vertical="center" wrapText="1"/>
    </xf>
    <xf numFmtId="0" fontId="7" fillId="2" borderId="0" xfId="0" applyFont="1" applyFill="1" applyAlignment="1">
      <alignment horizontal="center" vertical="center"/>
    </xf>
    <xf numFmtId="0" fontId="17" fillId="2" borderId="0" xfId="0" applyFont="1" applyFill="1" applyAlignment="1">
      <alignment vertical="center" shrinkToFit="1"/>
    </xf>
    <xf numFmtId="0" fontId="23" fillId="4" borderId="5" xfId="0" applyFont="1" applyFill="1" applyBorder="1" applyAlignment="1">
      <alignment vertical="center" wrapText="1"/>
    </xf>
    <xf numFmtId="0" fontId="8" fillId="4" borderId="6" xfId="0" applyFont="1" applyFill="1" applyBorder="1" applyAlignment="1">
      <alignment vertical="center" wrapText="1"/>
    </xf>
    <xf numFmtId="0" fontId="8" fillId="4" borderId="7" xfId="0" applyFont="1" applyFill="1" applyBorder="1" applyAlignment="1">
      <alignment vertical="center" wrapText="1"/>
    </xf>
    <xf numFmtId="0" fontId="23" fillId="4" borderId="2" xfId="1" applyFont="1" applyFill="1" applyBorder="1" applyAlignment="1">
      <alignment vertical="center" wrapText="1"/>
    </xf>
    <xf numFmtId="0" fontId="8" fillId="4" borderId="3" xfId="1" applyFont="1" applyFill="1" applyBorder="1" applyAlignment="1">
      <alignment vertical="center" wrapText="1"/>
    </xf>
    <xf numFmtId="0" fontId="8" fillId="4" borderId="4" xfId="1" applyFont="1" applyFill="1" applyBorder="1" applyAlignment="1">
      <alignment vertical="center" wrapText="1"/>
    </xf>
    <xf numFmtId="0" fontId="8" fillId="4" borderId="12" xfId="1" applyFont="1" applyFill="1" applyBorder="1" applyAlignment="1">
      <alignment vertical="center" wrapText="1"/>
    </xf>
    <xf numFmtId="0" fontId="8" fillId="4" borderId="0" xfId="1" applyFont="1" applyFill="1" applyBorder="1" applyAlignment="1">
      <alignment vertical="center" wrapText="1"/>
    </xf>
    <xf numFmtId="0" fontId="8" fillId="4" borderId="13" xfId="1" applyFont="1" applyFill="1" applyBorder="1" applyAlignment="1">
      <alignment vertical="center" wrapText="1"/>
    </xf>
    <xf numFmtId="0" fontId="8" fillId="4" borderId="8" xfId="1" applyFont="1" applyFill="1" applyBorder="1" applyAlignment="1">
      <alignment vertical="center" wrapText="1"/>
    </xf>
    <xf numFmtId="0" fontId="8" fillId="4" borderId="9" xfId="1" applyFont="1" applyFill="1" applyBorder="1" applyAlignment="1">
      <alignment vertical="center" wrapText="1"/>
    </xf>
    <xf numFmtId="0" fontId="8" fillId="4" borderId="10" xfId="1" applyFont="1" applyFill="1" applyBorder="1" applyAlignment="1">
      <alignment vertical="center" wrapText="1"/>
    </xf>
    <xf numFmtId="0" fontId="11" fillId="9" borderId="1" xfId="0" applyFont="1" applyFill="1" applyBorder="1" applyAlignment="1">
      <alignment horizontal="center" vertical="center"/>
    </xf>
    <xf numFmtId="0" fontId="22" fillId="5" borderId="0" xfId="6" applyFont="1" applyFill="1" applyAlignment="1">
      <alignment vertical="center" shrinkToFit="1"/>
    </xf>
    <xf numFmtId="0" fontId="7" fillId="2" borderId="0" xfId="6" applyFont="1" applyFill="1" applyAlignment="1">
      <alignment horizontal="left" vertical="center"/>
    </xf>
    <xf numFmtId="0" fontId="11" fillId="8" borderId="5" xfId="6" applyFont="1" applyFill="1" applyBorder="1" applyAlignment="1">
      <alignment horizontal="center" vertical="center"/>
    </xf>
    <xf numFmtId="0" fontId="11" fillId="8" borderId="7" xfId="6" applyFont="1" applyFill="1" applyBorder="1" applyAlignment="1">
      <alignment horizontal="center" vertical="center"/>
    </xf>
    <xf numFmtId="0" fontId="11" fillId="8" borderId="1" xfId="6" applyFont="1" applyFill="1" applyBorder="1" applyAlignment="1">
      <alignment horizontal="center" vertical="center"/>
    </xf>
    <xf numFmtId="38" fontId="11" fillId="8" borderId="5" xfId="9" applyFont="1" applyFill="1" applyBorder="1" applyAlignment="1">
      <alignment horizontal="center" vertical="center"/>
    </xf>
    <xf numFmtId="38" fontId="11" fillId="8" borderId="6" xfId="9" applyFont="1" applyFill="1" applyBorder="1" applyAlignment="1">
      <alignment horizontal="center" vertical="center"/>
    </xf>
    <xf numFmtId="38" fontId="11" fillId="8" borderId="7" xfId="9" applyFont="1" applyFill="1" applyBorder="1" applyAlignment="1">
      <alignment horizontal="center" vertical="center"/>
    </xf>
    <xf numFmtId="38" fontId="11" fillId="8" borderId="5" xfId="9" applyFont="1" applyFill="1" applyBorder="1" applyAlignment="1">
      <alignment horizontal="center" vertical="center" shrinkToFit="1"/>
    </xf>
    <xf numFmtId="38" fontId="11" fillId="8" borderId="6" xfId="9" applyFont="1" applyFill="1" applyBorder="1" applyAlignment="1">
      <alignment horizontal="center" vertical="center" shrinkToFit="1"/>
    </xf>
    <xf numFmtId="38" fontId="11" fillId="8" borderId="7" xfId="9" applyFont="1" applyFill="1" applyBorder="1" applyAlignment="1">
      <alignment horizontal="center" vertical="center" shrinkToFit="1"/>
    </xf>
    <xf numFmtId="38" fontId="11" fillId="2" borderId="59" xfId="9" applyFont="1" applyFill="1" applyBorder="1" applyAlignment="1">
      <alignment vertical="center"/>
    </xf>
    <xf numFmtId="38" fontId="11" fillId="2" borderId="44" xfId="9" applyFont="1" applyFill="1" applyBorder="1" applyAlignment="1">
      <alignment vertical="center"/>
    </xf>
    <xf numFmtId="38" fontId="11" fillId="2" borderId="45" xfId="9" applyFont="1" applyFill="1" applyBorder="1" applyAlignment="1">
      <alignment vertical="center"/>
    </xf>
    <xf numFmtId="38" fontId="11" fillId="2" borderId="60" xfId="9" applyFont="1" applyFill="1" applyBorder="1" applyAlignment="1">
      <alignment vertical="center"/>
    </xf>
    <xf numFmtId="38" fontId="11" fillId="2" borderId="61" xfId="9" applyFont="1" applyFill="1" applyBorder="1" applyAlignment="1">
      <alignment vertical="center"/>
    </xf>
    <xf numFmtId="38" fontId="11" fillId="2" borderId="65" xfId="9" applyFont="1" applyFill="1" applyBorder="1" applyAlignment="1">
      <alignment vertical="center"/>
    </xf>
    <xf numFmtId="38" fontId="26" fillId="5" borderId="60" xfId="9" applyFont="1" applyFill="1" applyBorder="1" applyAlignment="1">
      <alignment vertical="center"/>
    </xf>
    <xf numFmtId="38" fontId="26" fillId="5" borderId="61" xfId="9" applyFont="1" applyFill="1" applyBorder="1" applyAlignment="1">
      <alignment vertical="center"/>
    </xf>
    <xf numFmtId="38" fontId="26" fillId="5" borderId="65" xfId="9" applyFont="1" applyFill="1" applyBorder="1" applyAlignment="1">
      <alignment vertical="center"/>
    </xf>
    <xf numFmtId="0" fontId="11" fillId="8" borderId="71" xfId="6" applyFont="1" applyFill="1" applyBorder="1" applyAlignment="1">
      <alignment vertical="center"/>
    </xf>
    <xf numFmtId="38" fontId="26" fillId="5" borderId="22" xfId="9" applyFont="1" applyFill="1" applyBorder="1" applyAlignment="1">
      <alignment vertical="center"/>
    </xf>
    <xf numFmtId="38" fontId="26" fillId="5" borderId="23" xfId="9" applyFont="1" applyFill="1" applyBorder="1" applyAlignment="1">
      <alignment vertical="center"/>
    </xf>
    <xf numFmtId="38" fontId="26" fillId="5" borderId="24" xfId="9" applyFont="1" applyFill="1" applyBorder="1" applyAlignment="1">
      <alignment vertical="center"/>
    </xf>
    <xf numFmtId="38" fontId="11" fillId="2" borderId="84" xfId="9" applyFont="1" applyFill="1" applyBorder="1" applyAlignment="1">
      <alignment vertical="center"/>
    </xf>
    <xf numFmtId="38" fontId="11" fillId="2" borderId="85" xfId="9" applyFont="1" applyFill="1" applyBorder="1" applyAlignment="1">
      <alignment vertical="center"/>
    </xf>
    <xf numFmtId="38" fontId="11" fillId="2" borderId="86" xfId="9" applyFont="1" applyFill="1" applyBorder="1" applyAlignment="1">
      <alignment vertical="center"/>
    </xf>
    <xf numFmtId="38" fontId="11" fillId="8" borderId="22" xfId="9" applyFont="1" applyFill="1" applyBorder="1" applyAlignment="1">
      <alignment vertical="center"/>
    </xf>
    <xf numFmtId="38" fontId="11" fillId="8" borderId="23" xfId="9" applyFont="1" applyFill="1" applyBorder="1" applyAlignment="1">
      <alignment vertical="center"/>
    </xf>
    <xf numFmtId="38" fontId="11" fillId="8" borderId="24" xfId="9" applyFont="1" applyFill="1" applyBorder="1" applyAlignment="1">
      <alignment vertical="center"/>
    </xf>
    <xf numFmtId="0" fontId="11" fillId="8" borderId="2" xfId="6" applyFont="1" applyFill="1" applyBorder="1" applyAlignment="1">
      <alignment horizontal="center" vertical="center"/>
    </xf>
    <xf numFmtId="0" fontId="11" fillId="8" borderId="4" xfId="6" applyFont="1" applyFill="1" applyBorder="1" applyAlignment="1">
      <alignment horizontal="center" vertical="center"/>
    </xf>
    <xf numFmtId="0" fontId="11" fillId="8" borderId="12" xfId="6" applyFont="1" applyFill="1" applyBorder="1" applyAlignment="1">
      <alignment horizontal="center" vertical="center"/>
    </xf>
    <xf numFmtId="0" fontId="11" fillId="8" borderId="13" xfId="6" applyFont="1" applyFill="1" applyBorder="1" applyAlignment="1">
      <alignment horizontal="center" vertical="center"/>
    </xf>
    <xf numFmtId="0" fontId="11" fillId="8" borderId="8" xfId="6" applyFont="1" applyFill="1" applyBorder="1" applyAlignment="1">
      <alignment horizontal="center" vertical="center"/>
    </xf>
    <xf numFmtId="0" fontId="11" fillId="8" borderId="10" xfId="6" applyFont="1" applyFill="1" applyBorder="1" applyAlignment="1">
      <alignment horizontal="center" vertical="center"/>
    </xf>
    <xf numFmtId="0" fontId="11" fillId="2" borderId="69" xfId="6" applyFont="1" applyFill="1" applyBorder="1" applyAlignment="1">
      <alignment vertical="center"/>
    </xf>
    <xf numFmtId="38" fontId="26" fillId="5" borderId="51" xfId="9" applyFont="1" applyFill="1" applyBorder="1" applyAlignment="1">
      <alignment vertical="center"/>
    </xf>
    <xf numFmtId="38" fontId="26" fillId="5" borderId="52" xfId="9" applyFont="1" applyFill="1" applyBorder="1" applyAlignment="1">
      <alignment vertical="center"/>
    </xf>
    <xf numFmtId="38" fontId="26" fillId="5" borderId="70" xfId="9" applyFont="1" applyFill="1" applyBorder="1" applyAlignment="1">
      <alignment vertical="center"/>
    </xf>
    <xf numFmtId="0" fontId="11" fillId="2" borderId="64" xfId="6" applyFont="1" applyFill="1" applyBorder="1" applyAlignment="1">
      <alignment vertical="center"/>
    </xf>
    <xf numFmtId="38" fontId="26" fillId="2" borderId="64" xfId="9" applyFont="1" applyFill="1" applyBorder="1" applyAlignment="1">
      <alignment vertical="center"/>
    </xf>
    <xf numFmtId="38" fontId="26" fillId="2" borderId="59" xfId="9" applyFont="1" applyFill="1" applyBorder="1" applyAlignment="1">
      <alignment vertical="center"/>
    </xf>
    <xf numFmtId="38" fontId="26" fillId="2" borderId="44" xfId="9" applyFont="1" applyFill="1" applyBorder="1" applyAlignment="1">
      <alignment vertical="center"/>
    </xf>
    <xf numFmtId="38" fontId="26" fillId="2" borderId="45" xfId="9" applyFont="1" applyFill="1" applyBorder="1" applyAlignment="1">
      <alignment vertical="center"/>
    </xf>
    <xf numFmtId="38" fontId="26" fillId="2" borderId="63" xfId="9" applyFont="1" applyFill="1" applyBorder="1" applyAlignment="1">
      <alignment vertical="center"/>
    </xf>
    <xf numFmtId="0" fontId="11" fillId="8" borderId="11" xfId="6" applyFont="1" applyFill="1" applyBorder="1" applyAlignment="1">
      <alignment horizontal="center" vertical="center"/>
    </xf>
    <xf numFmtId="0" fontId="11" fillId="8" borderId="3" xfId="6" applyFont="1" applyFill="1" applyBorder="1" applyAlignment="1">
      <alignment horizontal="center" vertical="center"/>
    </xf>
    <xf numFmtId="38" fontId="26" fillId="5" borderId="72" xfId="9" applyFont="1" applyFill="1" applyBorder="1" applyAlignment="1">
      <alignment vertical="center"/>
    </xf>
    <xf numFmtId="38" fontId="26" fillId="5" borderId="68" xfId="9" applyFont="1" applyFill="1" applyBorder="1" applyAlignment="1">
      <alignment vertical="center"/>
    </xf>
    <xf numFmtId="38" fontId="26" fillId="5" borderId="73" xfId="9" applyFont="1" applyFill="1" applyBorder="1" applyAlignment="1">
      <alignment vertical="center"/>
    </xf>
    <xf numFmtId="0" fontId="11" fillId="8" borderId="5" xfId="6" applyFont="1" applyFill="1" applyBorder="1" applyAlignment="1">
      <alignment horizontal="center" vertical="center" shrinkToFit="1"/>
    </xf>
    <xf numFmtId="0" fontId="11" fillId="8" borderId="6" xfId="6" applyFont="1" applyFill="1" applyBorder="1" applyAlignment="1">
      <alignment horizontal="center" vertical="center" shrinkToFit="1"/>
    </xf>
    <xf numFmtId="0" fontId="11" fillId="8" borderId="7" xfId="6" applyFont="1" applyFill="1" applyBorder="1" applyAlignment="1">
      <alignment horizontal="center" vertical="center" shrinkToFit="1"/>
    </xf>
    <xf numFmtId="0" fontId="26" fillId="2" borderId="59" xfId="6" applyFont="1" applyFill="1" applyBorder="1" applyAlignment="1">
      <alignment vertical="center"/>
    </xf>
    <xf numFmtId="0" fontId="26" fillId="2" borderId="44" xfId="6" applyFont="1" applyFill="1" applyBorder="1" applyAlignment="1">
      <alignment vertical="center"/>
    </xf>
    <xf numFmtId="0" fontId="26" fillId="2" borderId="45" xfId="6" applyFont="1" applyFill="1" applyBorder="1" applyAlignment="1">
      <alignment vertical="center"/>
    </xf>
    <xf numFmtId="0" fontId="26" fillId="2" borderId="60" xfId="6" applyFont="1" applyFill="1" applyBorder="1" applyAlignment="1">
      <alignment vertical="center"/>
    </xf>
    <xf numFmtId="0" fontId="26" fillId="2" borderId="61" xfId="6" applyFont="1" applyFill="1" applyBorder="1" applyAlignment="1">
      <alignment vertical="center"/>
    </xf>
    <xf numFmtId="0" fontId="26" fillId="2" borderId="65" xfId="6" applyFont="1" applyFill="1" applyBorder="1" applyAlignment="1">
      <alignment vertical="center"/>
    </xf>
    <xf numFmtId="38" fontId="26" fillId="2" borderId="60" xfId="9" applyFont="1" applyFill="1" applyBorder="1" applyAlignment="1">
      <alignment vertical="center"/>
    </xf>
    <xf numFmtId="38" fontId="26" fillId="2" borderId="61" xfId="9" applyFont="1" applyFill="1" applyBorder="1" applyAlignment="1">
      <alignment vertical="center"/>
    </xf>
    <xf numFmtId="38" fontId="26" fillId="2" borderId="65" xfId="9" applyFont="1" applyFill="1" applyBorder="1" applyAlignment="1">
      <alignment vertical="center"/>
    </xf>
    <xf numFmtId="0" fontId="11" fillId="8" borderId="22" xfId="6" applyFont="1" applyFill="1" applyBorder="1" applyAlignment="1">
      <alignment vertical="center"/>
    </xf>
    <xf numFmtId="0" fontId="11" fillId="8" borderId="23" xfId="6" applyFont="1" applyFill="1" applyBorder="1" applyAlignment="1">
      <alignment vertical="center"/>
    </xf>
    <xf numFmtId="0" fontId="11" fillId="8" borderId="24" xfId="6" applyFont="1" applyFill="1" applyBorder="1" applyAlignment="1">
      <alignment vertical="center"/>
    </xf>
    <xf numFmtId="38" fontId="28" fillId="5" borderId="22" xfId="9" applyFont="1" applyFill="1" applyBorder="1" applyAlignment="1">
      <alignment vertical="center"/>
    </xf>
    <xf numFmtId="38" fontId="28" fillId="5" borderId="23" xfId="9" applyFont="1" applyFill="1" applyBorder="1" applyAlignment="1">
      <alignment vertical="center"/>
    </xf>
    <xf numFmtId="38" fontId="28" fillId="5" borderId="24" xfId="9" applyFont="1" applyFill="1" applyBorder="1" applyAlignment="1">
      <alignment vertical="center"/>
    </xf>
    <xf numFmtId="0" fontId="11" fillId="2" borderId="66" xfId="6" applyFont="1" applyFill="1" applyBorder="1" applyAlignment="1">
      <alignment vertical="center"/>
    </xf>
    <xf numFmtId="0" fontId="11" fillId="8" borderId="6" xfId="6" applyFont="1" applyFill="1" applyBorder="1" applyAlignment="1">
      <alignment horizontal="center" vertical="center"/>
    </xf>
    <xf numFmtId="0" fontId="11" fillId="8" borderId="22" xfId="6" applyFont="1" applyFill="1" applyBorder="1" applyAlignment="1">
      <alignment horizontal="center" vertical="center"/>
    </xf>
    <xf numFmtId="0" fontId="11" fillId="8" borderId="23" xfId="6" applyFont="1" applyFill="1" applyBorder="1" applyAlignment="1">
      <alignment horizontal="center" vertical="center"/>
    </xf>
    <xf numFmtId="0" fontId="11" fillId="8" borderId="24" xfId="6" applyFont="1" applyFill="1" applyBorder="1" applyAlignment="1">
      <alignment horizontal="center" vertical="center"/>
    </xf>
    <xf numFmtId="38" fontId="11" fillId="2" borderId="92" xfId="9" applyFont="1" applyFill="1" applyBorder="1" applyAlignment="1">
      <alignment vertical="center"/>
    </xf>
    <xf numFmtId="38" fontId="25" fillId="5" borderId="51" xfId="9" applyFont="1" applyFill="1" applyBorder="1" applyAlignment="1">
      <alignment vertical="center"/>
    </xf>
    <xf numFmtId="38" fontId="25" fillId="5" borderId="52" xfId="9" applyFont="1" applyFill="1" applyBorder="1" applyAlignment="1">
      <alignment vertical="center"/>
    </xf>
    <xf numFmtId="38" fontId="25" fillId="5" borderId="70" xfId="9" applyFont="1" applyFill="1" applyBorder="1" applyAlignment="1">
      <alignment vertical="center"/>
    </xf>
    <xf numFmtId="38" fontId="11" fillId="2" borderId="64" xfId="9" applyFont="1" applyFill="1" applyBorder="1" applyAlignment="1">
      <alignment vertical="center"/>
    </xf>
    <xf numFmtId="0" fontId="11" fillId="2" borderId="60" xfId="6" applyFont="1" applyFill="1" applyBorder="1" applyAlignment="1">
      <alignment vertical="center"/>
    </xf>
    <xf numFmtId="0" fontId="11" fillId="2" borderId="61" xfId="6" applyFont="1" applyFill="1" applyBorder="1" applyAlignment="1">
      <alignment vertical="center"/>
    </xf>
    <xf numFmtId="0" fontId="11" fillId="2" borderId="65" xfId="6" applyFont="1" applyFill="1" applyBorder="1" applyAlignment="1">
      <alignment vertical="center"/>
    </xf>
    <xf numFmtId="0" fontId="11" fillId="2" borderId="84" xfId="6" applyFont="1" applyFill="1" applyBorder="1" applyAlignment="1">
      <alignment vertical="center"/>
    </xf>
    <xf numFmtId="0" fontId="11" fillId="2" borderId="85" xfId="6" applyFont="1" applyFill="1" applyBorder="1" applyAlignment="1">
      <alignment vertical="center"/>
    </xf>
    <xf numFmtId="0" fontId="11" fillId="2" borderId="86" xfId="6" applyFont="1" applyFill="1" applyBorder="1" applyAlignment="1">
      <alignment vertical="center"/>
    </xf>
    <xf numFmtId="0" fontId="11" fillId="2" borderId="62" xfId="6" quotePrefix="1" applyNumberFormat="1" applyFont="1" applyFill="1" applyBorder="1" applyAlignment="1">
      <alignment vertical="center"/>
    </xf>
    <xf numFmtId="0" fontId="11" fillId="2" borderId="47" xfId="6" quotePrefix="1" applyNumberFormat="1" applyFont="1" applyFill="1" applyBorder="1" applyAlignment="1">
      <alignment vertical="center"/>
    </xf>
    <xf numFmtId="0" fontId="11" fillId="2" borderId="67" xfId="6" quotePrefix="1" applyNumberFormat="1" applyFont="1" applyFill="1" applyBorder="1" applyAlignment="1">
      <alignment vertical="center"/>
    </xf>
    <xf numFmtId="38" fontId="11" fillId="2" borderId="72" xfId="9" applyFont="1" applyFill="1" applyBorder="1" applyAlignment="1">
      <alignment vertical="center"/>
    </xf>
    <xf numFmtId="38" fontId="11" fillId="2" borderId="68" xfId="9" applyFont="1" applyFill="1" applyBorder="1" applyAlignment="1">
      <alignment vertical="center"/>
    </xf>
    <xf numFmtId="38" fontId="11" fillId="2" borderId="73" xfId="9" applyFont="1" applyFill="1" applyBorder="1" applyAlignment="1">
      <alignment vertical="center"/>
    </xf>
    <xf numFmtId="179" fontId="11" fillId="2" borderId="62" xfId="6" quotePrefix="1" applyNumberFormat="1" applyFont="1" applyFill="1" applyBorder="1" applyAlignment="1">
      <alignment horizontal="center" vertical="center"/>
    </xf>
    <xf numFmtId="179" fontId="11" fillId="2" borderId="47" xfId="6" quotePrefix="1" applyNumberFormat="1" applyFont="1" applyFill="1" applyBorder="1" applyAlignment="1">
      <alignment horizontal="center" vertical="center"/>
    </xf>
    <xf numFmtId="179" fontId="11" fillId="2" borderId="67" xfId="6" quotePrefix="1" applyNumberFormat="1" applyFont="1" applyFill="1" applyBorder="1" applyAlignment="1">
      <alignment horizontal="center" vertical="center"/>
    </xf>
    <xf numFmtId="0" fontId="11" fillId="2" borderId="60" xfId="6" quotePrefix="1" applyNumberFormat="1" applyFont="1" applyFill="1" applyBorder="1" applyAlignment="1">
      <alignment vertical="center"/>
    </xf>
    <xf numFmtId="0" fontId="11" fillId="2" borderId="61" xfId="6" quotePrefix="1" applyNumberFormat="1" applyFont="1" applyFill="1" applyBorder="1" applyAlignment="1">
      <alignment vertical="center"/>
    </xf>
    <xf numFmtId="0" fontId="11" fillId="2" borderId="65" xfId="6" quotePrefix="1" applyNumberFormat="1" applyFont="1" applyFill="1" applyBorder="1" applyAlignment="1">
      <alignment vertical="center"/>
    </xf>
    <xf numFmtId="179" fontId="11" fillId="2" borderId="60" xfId="6" quotePrefix="1" applyNumberFormat="1" applyFont="1" applyFill="1" applyBorder="1" applyAlignment="1">
      <alignment horizontal="center" vertical="center"/>
    </xf>
    <xf numFmtId="179" fontId="11" fillId="2" borderId="61" xfId="6" quotePrefix="1" applyNumberFormat="1" applyFont="1" applyFill="1" applyBorder="1" applyAlignment="1">
      <alignment horizontal="center" vertical="center"/>
    </xf>
    <xf numFmtId="179" fontId="11" fillId="2" borderId="65" xfId="6" quotePrefix="1" applyNumberFormat="1" applyFont="1" applyFill="1" applyBorder="1" applyAlignment="1">
      <alignment horizontal="center" vertical="center"/>
    </xf>
    <xf numFmtId="0" fontId="26" fillId="2" borderId="59" xfId="6" quotePrefix="1" applyNumberFormat="1" applyFont="1" applyFill="1" applyBorder="1" applyAlignment="1">
      <alignment vertical="center"/>
    </xf>
    <xf numFmtId="0" fontId="26" fillId="2" borderId="44" xfId="6" quotePrefix="1" applyNumberFormat="1" applyFont="1" applyFill="1" applyBorder="1" applyAlignment="1">
      <alignment vertical="center"/>
    </xf>
    <xf numFmtId="0" fontId="26" fillId="2" borderId="45" xfId="6" quotePrefix="1" applyNumberFormat="1" applyFont="1" applyFill="1" applyBorder="1" applyAlignment="1">
      <alignment vertical="center"/>
    </xf>
    <xf numFmtId="179" fontId="11" fillId="2" borderId="59" xfId="6" quotePrefix="1" applyNumberFormat="1" applyFont="1" applyFill="1" applyBorder="1" applyAlignment="1">
      <alignment horizontal="center" vertical="center"/>
    </xf>
    <xf numFmtId="179" fontId="11" fillId="2" borderId="44" xfId="6" quotePrefix="1" applyNumberFormat="1" applyFont="1" applyFill="1" applyBorder="1" applyAlignment="1">
      <alignment horizontal="center" vertical="center"/>
    </xf>
    <xf numFmtId="179" fontId="11" fillId="2" borderId="45" xfId="6" quotePrefix="1" applyNumberFormat="1" applyFont="1" applyFill="1" applyBorder="1" applyAlignment="1">
      <alignment horizontal="center" vertical="center"/>
    </xf>
    <xf numFmtId="0" fontId="26" fillId="2" borderId="60" xfId="6" quotePrefix="1" applyNumberFormat="1" applyFont="1" applyFill="1" applyBorder="1" applyAlignment="1">
      <alignment vertical="center"/>
    </xf>
    <xf numFmtId="0" fontId="26" fillId="2" borderId="61" xfId="6" quotePrefix="1" applyNumberFormat="1" applyFont="1" applyFill="1" applyBorder="1" applyAlignment="1">
      <alignment vertical="center"/>
    </xf>
    <xf numFmtId="0" fontId="26" fillId="2" borderId="65" xfId="6" quotePrefix="1" applyNumberFormat="1" applyFont="1" applyFill="1" applyBorder="1" applyAlignment="1">
      <alignment vertical="center"/>
    </xf>
    <xf numFmtId="179" fontId="26" fillId="2" borderId="60" xfId="6" quotePrefix="1" applyNumberFormat="1" applyFont="1" applyFill="1" applyBorder="1" applyAlignment="1">
      <alignment horizontal="left" vertical="center"/>
    </xf>
    <xf numFmtId="179" fontId="26" fillId="2" borderId="61" xfId="6" quotePrefix="1" applyNumberFormat="1" applyFont="1" applyFill="1" applyBorder="1" applyAlignment="1">
      <alignment horizontal="left" vertical="center"/>
    </xf>
    <xf numFmtId="179" fontId="26" fillId="2" borderId="65" xfId="6" quotePrefix="1" applyNumberFormat="1" applyFont="1" applyFill="1" applyBorder="1" applyAlignment="1">
      <alignment horizontal="left" vertical="center"/>
    </xf>
    <xf numFmtId="38" fontId="26" fillId="5" borderId="5" xfId="9" applyFont="1" applyFill="1" applyBorder="1" applyAlignment="1">
      <alignment vertical="center"/>
    </xf>
    <xf numFmtId="38" fontId="26" fillId="5" borderId="6" xfId="9" applyFont="1" applyFill="1" applyBorder="1" applyAlignment="1">
      <alignment vertical="center"/>
    </xf>
    <xf numFmtId="38" fontId="26" fillId="5" borderId="7" xfId="9" applyFont="1" applyFill="1" applyBorder="1" applyAlignment="1">
      <alignment vertical="center"/>
    </xf>
    <xf numFmtId="0" fontId="11" fillId="8" borderId="5" xfId="6" quotePrefix="1" applyNumberFormat="1" applyFont="1" applyFill="1" applyBorder="1" applyAlignment="1">
      <alignment horizontal="center" vertical="center"/>
    </xf>
    <xf numFmtId="0" fontId="11" fillId="8" borderId="6" xfId="6" quotePrefix="1" applyNumberFormat="1" applyFont="1" applyFill="1" applyBorder="1" applyAlignment="1">
      <alignment horizontal="center" vertical="center"/>
    </xf>
    <xf numFmtId="0" fontId="11" fillId="8" borderId="7" xfId="6" quotePrefix="1" applyNumberFormat="1" applyFont="1" applyFill="1" applyBorder="1" applyAlignment="1">
      <alignment horizontal="center" vertical="center"/>
    </xf>
    <xf numFmtId="179" fontId="26" fillId="2" borderId="60" xfId="6" applyNumberFormat="1" applyFont="1" applyFill="1" applyBorder="1" applyAlignment="1">
      <alignment horizontal="left" vertical="center"/>
    </xf>
    <xf numFmtId="179" fontId="26" fillId="2" borderId="61" xfId="6" applyNumberFormat="1" applyFont="1" applyFill="1" applyBorder="1" applyAlignment="1">
      <alignment horizontal="left" vertical="center"/>
    </xf>
    <xf numFmtId="179" fontId="26" fillId="2" borderId="65" xfId="6" applyNumberFormat="1" applyFont="1" applyFill="1" applyBorder="1" applyAlignment="1">
      <alignment horizontal="left" vertical="center"/>
    </xf>
    <xf numFmtId="179" fontId="26" fillId="2" borderId="59" xfId="6" applyNumberFormat="1" applyFont="1" applyFill="1" applyBorder="1" applyAlignment="1">
      <alignment horizontal="left" vertical="center"/>
    </xf>
    <xf numFmtId="179" fontId="26" fillId="2" borderId="44" xfId="6" applyNumberFormat="1" applyFont="1" applyFill="1" applyBorder="1" applyAlignment="1">
      <alignment horizontal="left" vertical="center"/>
    </xf>
    <xf numFmtId="179" fontId="26" fillId="2" borderId="45" xfId="6" applyNumberFormat="1" applyFont="1" applyFill="1" applyBorder="1" applyAlignment="1">
      <alignment horizontal="left" vertical="center"/>
    </xf>
    <xf numFmtId="0" fontId="11" fillId="8" borderId="31" xfId="6" applyFont="1" applyFill="1" applyBorder="1" applyAlignment="1">
      <alignment horizontal="center" vertical="center"/>
    </xf>
    <xf numFmtId="0" fontId="11" fillId="8" borderId="32" xfId="6" applyFont="1" applyFill="1" applyBorder="1" applyAlignment="1">
      <alignment horizontal="center" vertical="center"/>
    </xf>
    <xf numFmtId="0" fontId="11" fillId="8" borderId="30" xfId="6" applyFont="1" applyFill="1" applyBorder="1" applyAlignment="1">
      <alignment horizontal="center" vertical="center"/>
    </xf>
    <xf numFmtId="38" fontId="26" fillId="5" borderId="31" xfId="9" applyFont="1" applyFill="1" applyBorder="1" applyAlignment="1">
      <alignment vertical="center"/>
    </xf>
    <xf numFmtId="38" fontId="26" fillId="5" borderId="32" xfId="9" applyFont="1" applyFill="1" applyBorder="1" applyAlignment="1">
      <alignment vertical="center"/>
    </xf>
    <xf numFmtId="38" fontId="26" fillId="5" borderId="30" xfId="9" applyFont="1" applyFill="1" applyBorder="1" applyAlignment="1">
      <alignment vertical="center"/>
    </xf>
    <xf numFmtId="0" fontId="11" fillId="8" borderId="31" xfId="6" quotePrefix="1" applyNumberFormat="1" applyFont="1" applyFill="1" applyBorder="1" applyAlignment="1">
      <alignment horizontal="center" vertical="center"/>
    </xf>
    <xf numFmtId="0" fontId="11" fillId="8" borderId="32" xfId="6" quotePrefix="1" applyNumberFormat="1" applyFont="1" applyFill="1" applyBorder="1" applyAlignment="1">
      <alignment horizontal="center" vertical="center"/>
    </xf>
    <xf numFmtId="0" fontId="11" fillId="8" borderId="30" xfId="6" quotePrefix="1" applyNumberFormat="1" applyFont="1" applyFill="1" applyBorder="1" applyAlignment="1">
      <alignment horizontal="center" vertical="center"/>
    </xf>
    <xf numFmtId="0" fontId="6" fillId="9" borderId="50" xfId="6" applyFont="1" applyFill="1" applyBorder="1" applyAlignment="1">
      <alignment horizontal="center" vertical="center"/>
    </xf>
    <xf numFmtId="0" fontId="6" fillId="9" borderId="33" xfId="6" applyFont="1" applyFill="1" applyBorder="1" applyAlignment="1">
      <alignment horizontal="center" vertical="center"/>
    </xf>
    <xf numFmtId="0" fontId="6" fillId="9" borderId="34" xfId="6" applyFont="1" applyFill="1" applyBorder="1" applyAlignment="1">
      <alignment horizontal="center" vertical="center"/>
    </xf>
    <xf numFmtId="38" fontId="28" fillId="5" borderId="55" xfId="9" applyFont="1" applyFill="1" applyBorder="1" applyAlignment="1">
      <alignment vertical="center"/>
    </xf>
    <xf numFmtId="38" fontId="28" fillId="5" borderId="56" xfId="9" applyFont="1" applyFill="1" applyBorder="1" applyAlignment="1">
      <alignment vertical="center"/>
    </xf>
    <xf numFmtId="38" fontId="28" fillId="5" borderId="57" xfId="9" applyFont="1" applyFill="1" applyBorder="1" applyAlignment="1">
      <alignment vertical="center"/>
    </xf>
    <xf numFmtId="0" fontId="26" fillId="2" borderId="62" xfId="6" quotePrefix="1" applyNumberFormat="1" applyFont="1" applyFill="1" applyBorder="1" applyAlignment="1">
      <alignment vertical="center"/>
    </xf>
    <xf numFmtId="0" fontId="26" fillId="2" borderId="47" xfId="6" quotePrefix="1" applyNumberFormat="1" applyFont="1" applyFill="1" applyBorder="1" applyAlignment="1">
      <alignment vertical="center"/>
    </xf>
    <xf numFmtId="0" fontId="26" fillId="2" borderId="67" xfId="6" quotePrefix="1" applyNumberFormat="1" applyFont="1" applyFill="1" applyBorder="1" applyAlignment="1">
      <alignment vertical="center"/>
    </xf>
    <xf numFmtId="38" fontId="26" fillId="2" borderId="62" xfId="9" applyFont="1" applyFill="1" applyBorder="1" applyAlignment="1">
      <alignment vertical="center"/>
    </xf>
    <xf numFmtId="38" fontId="26" fillId="2" borderId="47" xfId="9" applyFont="1" applyFill="1" applyBorder="1" applyAlignment="1">
      <alignment vertical="center"/>
    </xf>
    <xf numFmtId="38" fontId="26" fillId="2" borderId="67" xfId="9" applyFont="1" applyFill="1" applyBorder="1" applyAlignment="1">
      <alignment vertical="center"/>
    </xf>
    <xf numFmtId="179" fontId="26" fillId="2" borderId="62" xfId="6" quotePrefix="1" applyNumberFormat="1" applyFont="1" applyFill="1" applyBorder="1" applyAlignment="1">
      <alignment horizontal="left" vertical="center"/>
    </xf>
    <xf numFmtId="179" fontId="26" fillId="2" borderId="47" xfId="6" quotePrefix="1" applyNumberFormat="1" applyFont="1" applyFill="1" applyBorder="1" applyAlignment="1">
      <alignment horizontal="left" vertical="center"/>
    </xf>
    <xf numFmtId="179" fontId="26" fillId="2" borderId="67" xfId="6" quotePrefix="1" applyNumberFormat="1" applyFont="1" applyFill="1" applyBorder="1" applyAlignment="1">
      <alignment horizontal="left" vertical="center"/>
    </xf>
    <xf numFmtId="0" fontId="11" fillId="8" borderId="9" xfId="6" applyFont="1" applyFill="1" applyBorder="1" applyAlignment="1">
      <alignment horizontal="center" vertical="center"/>
    </xf>
    <xf numFmtId="38" fontId="26" fillId="5" borderId="8" xfId="9" applyFont="1" applyFill="1" applyBorder="1" applyAlignment="1">
      <alignment vertical="center"/>
    </xf>
    <xf numFmtId="38" fontId="26" fillId="5" borderId="9" xfId="9" applyFont="1" applyFill="1" applyBorder="1" applyAlignment="1">
      <alignment vertical="center"/>
    </xf>
    <xf numFmtId="38" fontId="26" fillId="5" borderId="10" xfId="9" applyFont="1" applyFill="1" applyBorder="1" applyAlignment="1">
      <alignment vertical="center"/>
    </xf>
    <xf numFmtId="179" fontId="26" fillId="2" borderId="72" xfId="6" quotePrefix="1" applyNumberFormat="1" applyFont="1" applyFill="1" applyBorder="1" applyAlignment="1">
      <alignment horizontal="left" vertical="center" wrapText="1"/>
    </xf>
    <xf numFmtId="179" fontId="26" fillId="2" borderId="68" xfId="6" quotePrefix="1" applyNumberFormat="1" applyFont="1" applyFill="1" applyBorder="1" applyAlignment="1">
      <alignment horizontal="left" vertical="center" wrapText="1"/>
    </xf>
    <xf numFmtId="179" fontId="26" fillId="2" borderId="73" xfId="6" quotePrefix="1" applyNumberFormat="1" applyFont="1" applyFill="1" applyBorder="1" applyAlignment="1">
      <alignment horizontal="left" vertical="center" wrapText="1"/>
    </xf>
    <xf numFmtId="0" fontId="26" fillId="2" borderId="72" xfId="6" quotePrefix="1" applyNumberFormat="1" applyFont="1" applyFill="1" applyBorder="1" applyAlignment="1">
      <alignment vertical="center"/>
    </xf>
    <xf numFmtId="0" fontId="26" fillId="2" borderId="68" xfId="6" quotePrefix="1" applyNumberFormat="1" applyFont="1" applyFill="1" applyBorder="1" applyAlignment="1">
      <alignment vertical="center"/>
    </xf>
    <xf numFmtId="0" fontId="26" fillId="2" borderId="73" xfId="6" quotePrefix="1" applyNumberFormat="1" applyFont="1" applyFill="1" applyBorder="1" applyAlignment="1">
      <alignment vertical="center"/>
    </xf>
    <xf numFmtId="38" fontId="28" fillId="5" borderId="50" xfId="9" applyFont="1" applyFill="1" applyBorder="1" applyAlignment="1">
      <alignment vertical="center"/>
    </xf>
    <xf numFmtId="38" fontId="28" fillId="5" borderId="33" xfId="9" applyFont="1" applyFill="1" applyBorder="1" applyAlignment="1">
      <alignment vertical="center"/>
    </xf>
    <xf numFmtId="38" fontId="28" fillId="5" borderId="34" xfId="9" applyFont="1" applyFill="1" applyBorder="1" applyAlignment="1">
      <alignment vertical="center"/>
    </xf>
    <xf numFmtId="0" fontId="11" fillId="8" borderId="50" xfId="6" applyFont="1" applyFill="1" applyBorder="1" applyAlignment="1">
      <alignment horizontal="center" vertical="center"/>
    </xf>
    <xf numFmtId="0" fontId="11" fillId="8" borderId="33" xfId="6" applyFont="1" applyFill="1" applyBorder="1" applyAlignment="1">
      <alignment horizontal="center" vertical="center"/>
    </xf>
    <xf numFmtId="0" fontId="11" fillId="8" borderId="34" xfId="6" applyFont="1" applyFill="1" applyBorder="1" applyAlignment="1">
      <alignment horizontal="center" vertical="center"/>
    </xf>
    <xf numFmtId="0" fontId="11" fillId="2" borderId="84" xfId="6" quotePrefix="1" applyNumberFormat="1" applyFont="1" applyFill="1" applyBorder="1" applyAlignment="1">
      <alignment vertical="center"/>
    </xf>
    <xf numFmtId="0" fontId="11" fillId="2" borderId="85" xfId="6" quotePrefix="1" applyNumberFormat="1" applyFont="1" applyFill="1" applyBorder="1" applyAlignment="1">
      <alignment vertical="center"/>
    </xf>
    <xf numFmtId="0" fontId="11" fillId="2" borderId="86" xfId="6" quotePrefix="1" applyNumberFormat="1" applyFont="1" applyFill="1" applyBorder="1" applyAlignment="1">
      <alignment vertical="center"/>
    </xf>
    <xf numFmtId="179" fontId="11" fillId="2" borderId="84" xfId="6" quotePrefix="1" applyNumberFormat="1" applyFont="1" applyFill="1" applyBorder="1" applyAlignment="1">
      <alignment horizontal="left" vertical="center"/>
    </xf>
    <xf numFmtId="179" fontId="11" fillId="2" borderId="85" xfId="6" quotePrefix="1" applyNumberFormat="1" applyFont="1" applyFill="1" applyBorder="1" applyAlignment="1">
      <alignment horizontal="left" vertical="center"/>
    </xf>
    <xf numFmtId="179" fontId="11" fillId="2" borderId="86" xfId="6" quotePrefix="1" applyNumberFormat="1" applyFont="1" applyFill="1" applyBorder="1" applyAlignment="1">
      <alignment horizontal="left" vertical="center"/>
    </xf>
    <xf numFmtId="0" fontId="11" fillId="8" borderId="50" xfId="6" quotePrefix="1" applyNumberFormat="1" applyFont="1" applyFill="1" applyBorder="1" applyAlignment="1">
      <alignment horizontal="center" vertical="center"/>
    </xf>
    <xf numFmtId="0" fontId="11" fillId="8" borderId="33" xfId="6" quotePrefix="1" applyNumberFormat="1" applyFont="1" applyFill="1" applyBorder="1" applyAlignment="1">
      <alignment horizontal="center" vertical="center"/>
    </xf>
    <xf numFmtId="0" fontId="11" fillId="8" borderId="34" xfId="6" quotePrefix="1" applyNumberFormat="1" applyFont="1" applyFill="1" applyBorder="1" applyAlignment="1">
      <alignment horizontal="center" vertical="center"/>
    </xf>
    <xf numFmtId="179" fontId="11" fillId="2" borderId="60" xfId="6" quotePrefix="1" applyNumberFormat="1" applyFont="1" applyFill="1" applyBorder="1" applyAlignment="1">
      <alignment horizontal="left" vertical="center"/>
    </xf>
    <xf numFmtId="179" fontId="11" fillId="2" borderId="61" xfId="6" quotePrefix="1" applyNumberFormat="1" applyFont="1" applyFill="1" applyBorder="1" applyAlignment="1">
      <alignment horizontal="left" vertical="center"/>
    </xf>
    <xf numFmtId="179" fontId="11" fillId="2" borderId="65" xfId="6" quotePrefix="1" applyNumberFormat="1" applyFont="1" applyFill="1" applyBorder="1" applyAlignment="1">
      <alignment horizontal="left" vertical="center"/>
    </xf>
    <xf numFmtId="0" fontId="11" fillId="8" borderId="55" xfId="6" applyFont="1" applyFill="1" applyBorder="1" applyAlignment="1">
      <alignment horizontal="center" vertical="center"/>
    </xf>
    <xf numFmtId="0" fontId="11" fillId="8" borderId="56" xfId="6" applyFont="1" applyFill="1" applyBorder="1" applyAlignment="1">
      <alignment horizontal="center" vertical="center"/>
    </xf>
    <xf numFmtId="0" fontId="11" fillId="8" borderId="57" xfId="6" applyFont="1" applyFill="1" applyBorder="1" applyAlignment="1">
      <alignment horizontal="center" vertical="center"/>
    </xf>
    <xf numFmtId="0" fontId="11" fillId="8" borderId="152" xfId="6" quotePrefix="1" applyNumberFormat="1" applyFont="1" applyFill="1" applyBorder="1" applyAlignment="1">
      <alignment horizontal="center" vertical="center"/>
    </xf>
    <xf numFmtId="0" fontId="11" fillId="8" borderId="153" xfId="6" quotePrefix="1" applyNumberFormat="1" applyFont="1" applyFill="1" applyBorder="1" applyAlignment="1">
      <alignment horizontal="center" vertical="center"/>
    </xf>
    <xf numFmtId="0" fontId="11" fillId="8" borderId="154" xfId="6" quotePrefix="1" applyNumberFormat="1" applyFont="1" applyFill="1" applyBorder="1" applyAlignment="1">
      <alignment horizontal="center" vertical="center"/>
    </xf>
    <xf numFmtId="38" fontId="26" fillId="2" borderId="72" xfId="9" applyFont="1" applyFill="1" applyBorder="1" applyAlignment="1">
      <alignment vertical="center"/>
    </xf>
    <xf numFmtId="38" fontId="26" fillId="2" borderId="68" xfId="9" applyFont="1" applyFill="1" applyBorder="1" applyAlignment="1">
      <alignment vertical="center"/>
    </xf>
    <xf numFmtId="38" fontId="26" fillId="2" borderId="73" xfId="9" applyFont="1" applyFill="1" applyBorder="1" applyAlignment="1">
      <alignment vertical="center"/>
    </xf>
    <xf numFmtId="0" fontId="11" fillId="2" borderId="53" xfId="6" quotePrefix="1" applyNumberFormat="1" applyFont="1" applyFill="1" applyBorder="1" applyAlignment="1">
      <alignment horizontal="center" vertical="center"/>
    </xf>
    <xf numFmtId="0" fontId="11" fillId="2" borderId="54" xfId="6" quotePrefix="1" applyNumberFormat="1" applyFont="1" applyFill="1" applyBorder="1" applyAlignment="1">
      <alignment horizontal="center" vertical="center"/>
    </xf>
    <xf numFmtId="0" fontId="11" fillId="2" borderId="93" xfId="6" quotePrefix="1" applyNumberFormat="1" applyFont="1" applyFill="1" applyBorder="1" applyAlignment="1">
      <alignment horizontal="center" vertical="center"/>
    </xf>
    <xf numFmtId="0" fontId="11" fillId="8" borderId="22" xfId="6" quotePrefix="1" applyNumberFormat="1" applyFont="1" applyFill="1" applyBorder="1" applyAlignment="1">
      <alignment horizontal="center" vertical="center"/>
    </xf>
    <xf numFmtId="0" fontId="11" fillId="8" borderId="23" xfId="6" quotePrefix="1" applyNumberFormat="1" applyFont="1" applyFill="1" applyBorder="1" applyAlignment="1">
      <alignment horizontal="center" vertical="center"/>
    </xf>
    <xf numFmtId="0" fontId="11" fillId="8" borderId="24" xfId="6" quotePrefix="1" applyNumberFormat="1" applyFont="1" applyFill="1" applyBorder="1" applyAlignment="1">
      <alignment horizontal="center" vertical="center"/>
    </xf>
    <xf numFmtId="0" fontId="11" fillId="2" borderId="72" xfId="6" quotePrefix="1" applyNumberFormat="1" applyFont="1" applyFill="1" applyBorder="1" applyAlignment="1">
      <alignment vertical="center"/>
    </xf>
    <xf numFmtId="0" fontId="11" fillId="2" borderId="68" xfId="6" quotePrefix="1" applyNumberFormat="1" applyFont="1" applyFill="1" applyBorder="1" applyAlignment="1">
      <alignment vertical="center"/>
    </xf>
    <xf numFmtId="0" fontId="11" fillId="2" borderId="73" xfId="6" quotePrefix="1" applyNumberFormat="1" applyFont="1" applyFill="1" applyBorder="1" applyAlignment="1">
      <alignment vertical="center"/>
    </xf>
    <xf numFmtId="0" fontId="11" fillId="11" borderId="23" xfId="6" quotePrefix="1" applyNumberFormat="1" applyFont="1" applyFill="1" applyBorder="1" applyAlignment="1">
      <alignment horizontal="center" vertical="center"/>
    </xf>
    <xf numFmtId="0" fontId="11" fillId="11" borderId="24" xfId="6" quotePrefix="1" applyNumberFormat="1" applyFont="1" applyFill="1" applyBorder="1" applyAlignment="1">
      <alignment horizontal="center" vertical="center"/>
    </xf>
    <xf numFmtId="38" fontId="26" fillId="5" borderId="71" xfId="9" applyFont="1" applyFill="1" applyBorder="1" applyAlignment="1">
      <alignment vertical="center"/>
    </xf>
    <xf numFmtId="56" fontId="11" fillId="2" borderId="71" xfId="6" applyNumberFormat="1" applyFont="1" applyFill="1" applyBorder="1" applyAlignment="1">
      <alignment vertical="center"/>
    </xf>
    <xf numFmtId="31" fontId="11" fillId="2" borderId="64" xfId="6" applyNumberFormat="1" applyFont="1" applyFill="1" applyBorder="1" applyAlignment="1">
      <alignment horizontal="left" vertical="center"/>
    </xf>
    <xf numFmtId="38" fontId="26" fillId="2" borderId="66" xfId="9" applyFont="1" applyFill="1" applyBorder="1" applyAlignment="1">
      <alignment vertical="center"/>
    </xf>
    <xf numFmtId="14" fontId="11" fillId="2" borderId="66" xfId="6" applyNumberFormat="1" applyFont="1" applyFill="1" applyBorder="1" applyAlignment="1">
      <alignment horizontal="left" vertical="center"/>
    </xf>
    <xf numFmtId="0" fontId="11" fillId="8" borderId="8" xfId="0" applyFont="1" applyFill="1" applyBorder="1" applyAlignment="1">
      <alignment horizontal="center" vertical="center"/>
    </xf>
    <xf numFmtId="0" fontId="11" fillId="8" borderId="9" xfId="0" applyFont="1" applyFill="1" applyBorder="1" applyAlignment="1">
      <alignment horizontal="center" vertical="center"/>
    </xf>
    <xf numFmtId="0" fontId="11" fillId="8" borderId="10" xfId="0" applyFont="1" applyFill="1" applyBorder="1" applyAlignment="1">
      <alignment horizontal="center" vertical="center"/>
    </xf>
    <xf numFmtId="38" fontId="11" fillId="8" borderId="25" xfId="9" applyFont="1" applyFill="1" applyBorder="1" applyAlignment="1">
      <alignment horizontal="center" vertical="center"/>
    </xf>
    <xf numFmtId="0" fontId="11" fillId="8" borderId="25" xfId="6" applyFont="1" applyFill="1" applyBorder="1" applyAlignment="1">
      <alignment horizontal="center" vertical="center"/>
    </xf>
    <xf numFmtId="0" fontId="28" fillId="2" borderId="8" xfId="0" applyFont="1" applyFill="1" applyBorder="1" applyAlignment="1">
      <alignment horizontal="center" vertical="center"/>
    </xf>
    <xf numFmtId="0" fontId="28" fillId="2" borderId="9" xfId="0" applyFont="1" applyFill="1" applyBorder="1" applyAlignment="1">
      <alignment horizontal="center" vertical="center"/>
    </xf>
    <xf numFmtId="0" fontId="28" fillId="2" borderId="10" xfId="0" applyFont="1" applyFill="1" applyBorder="1" applyAlignment="1">
      <alignment horizontal="center" vertical="center"/>
    </xf>
    <xf numFmtId="0" fontId="6" fillId="8" borderId="62" xfId="0" applyFont="1" applyFill="1" applyBorder="1" applyAlignment="1">
      <alignment horizontal="left" vertical="center" wrapText="1"/>
    </xf>
    <xf numFmtId="0" fontId="6" fillId="8" borderId="47" xfId="0" applyFont="1" applyFill="1" applyBorder="1" applyAlignment="1">
      <alignment horizontal="left" vertical="center" wrapText="1"/>
    </xf>
    <xf numFmtId="0" fontId="28" fillId="2" borderId="47" xfId="0" applyFont="1" applyFill="1" applyBorder="1" applyAlignment="1">
      <alignment horizontal="left" vertical="center" wrapText="1"/>
    </xf>
    <xf numFmtId="0" fontId="28" fillId="2" borderId="67" xfId="0" applyFont="1" applyFill="1" applyBorder="1" applyAlignment="1">
      <alignment horizontal="left" vertical="center" wrapText="1"/>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8" borderId="59" xfId="0" applyFont="1" applyFill="1" applyBorder="1" applyAlignment="1">
      <alignment horizontal="left" vertical="center" wrapText="1"/>
    </xf>
    <xf numFmtId="0" fontId="6" fillId="8" borderId="44" xfId="0" applyFont="1" applyFill="1" applyBorder="1" applyAlignment="1">
      <alignment horizontal="left" vertical="center" wrapText="1"/>
    </xf>
    <xf numFmtId="0" fontId="28" fillId="2" borderId="44" xfId="0" applyFont="1" applyFill="1" applyBorder="1" applyAlignment="1">
      <alignment horizontal="left" vertical="center" wrapText="1"/>
    </xf>
    <xf numFmtId="0" fontId="28" fillId="2" borderId="45" xfId="0" applyFont="1" applyFill="1" applyBorder="1" applyAlignment="1">
      <alignment horizontal="left" vertical="center" wrapText="1"/>
    </xf>
    <xf numFmtId="177" fontId="12" fillId="2" borderId="84" xfId="2" applyNumberFormat="1" applyFont="1" applyFill="1" applyBorder="1" applyAlignment="1">
      <alignment horizontal="center" vertical="center" shrinkToFit="1"/>
    </xf>
    <xf numFmtId="177" fontId="12" fillId="2" borderId="89" xfId="2" applyNumberFormat="1" applyFont="1" applyFill="1" applyBorder="1" applyAlignment="1">
      <alignment horizontal="center" vertical="center" shrinkToFit="1"/>
    </xf>
    <xf numFmtId="177" fontId="29" fillId="2" borderId="60" xfId="2" applyNumberFormat="1" applyFont="1" applyFill="1" applyBorder="1" applyAlignment="1">
      <alignment horizontal="center" vertical="center" shrinkToFit="1"/>
    </xf>
    <xf numFmtId="177" fontId="29" fillId="2" borderId="88" xfId="2" applyNumberFormat="1" applyFont="1" applyFill="1" applyBorder="1" applyAlignment="1">
      <alignment horizontal="center" vertical="center" shrinkToFit="1"/>
    </xf>
    <xf numFmtId="177" fontId="12" fillId="2" borderId="60" xfId="2" applyNumberFormat="1" applyFont="1" applyFill="1" applyBorder="1" applyAlignment="1">
      <alignment horizontal="center" vertical="center" shrinkToFit="1"/>
    </xf>
    <xf numFmtId="177" fontId="12" fillId="2" borderId="88" xfId="2" applyNumberFormat="1" applyFont="1" applyFill="1" applyBorder="1" applyAlignment="1">
      <alignment horizontal="center" vertical="center" shrinkToFit="1"/>
    </xf>
    <xf numFmtId="0" fontId="12" fillId="2" borderId="0" xfId="2" applyNumberFormat="1" applyFont="1" applyFill="1" applyBorder="1" applyAlignment="1">
      <alignment horizontal="center" vertical="center" shrinkToFit="1"/>
    </xf>
    <xf numFmtId="0" fontId="12" fillId="9" borderId="1" xfId="2" applyNumberFormat="1" applyFont="1" applyFill="1" applyBorder="1" applyAlignment="1">
      <alignment horizontal="center" vertical="center"/>
    </xf>
    <xf numFmtId="0" fontId="12" fillId="9" borderId="1" xfId="2" applyNumberFormat="1" applyFont="1" applyFill="1" applyBorder="1" applyAlignment="1">
      <alignment horizontal="center" vertical="center" wrapText="1" shrinkToFit="1"/>
    </xf>
    <xf numFmtId="0" fontId="12" fillId="9" borderId="1" xfId="2" applyNumberFormat="1" applyFont="1" applyFill="1" applyBorder="1" applyAlignment="1">
      <alignment horizontal="center" vertical="center" shrinkToFit="1"/>
    </xf>
    <xf numFmtId="0" fontId="12" fillId="9" borderId="11" xfId="2" applyNumberFormat="1" applyFont="1" applyFill="1" applyBorder="1" applyAlignment="1">
      <alignment horizontal="center" vertical="center" wrapText="1"/>
    </xf>
    <xf numFmtId="0" fontId="12" fillId="9" borderId="25" xfId="2" applyNumberFormat="1" applyFont="1" applyFill="1" applyBorder="1" applyAlignment="1">
      <alignment horizontal="center" vertical="center"/>
    </xf>
    <xf numFmtId="0" fontId="12" fillId="9" borderId="1" xfId="2" applyNumberFormat="1" applyFont="1" applyFill="1" applyBorder="1" applyAlignment="1">
      <alignment horizontal="center" vertical="center" wrapText="1"/>
    </xf>
    <xf numFmtId="0" fontId="12" fillId="9" borderId="75" xfId="2" applyNumberFormat="1" applyFont="1" applyFill="1" applyBorder="1" applyAlignment="1">
      <alignment horizontal="center" vertical="center" shrinkToFit="1"/>
    </xf>
    <xf numFmtId="0" fontId="12" fillId="9" borderId="76" xfId="2" applyNumberFormat="1" applyFont="1" applyFill="1" applyBorder="1" applyAlignment="1">
      <alignment horizontal="center" vertical="center" shrinkToFit="1"/>
    </xf>
    <xf numFmtId="0" fontId="12" fillId="9" borderId="77" xfId="2" applyNumberFormat="1" applyFont="1" applyFill="1" applyBorder="1" applyAlignment="1">
      <alignment horizontal="center" vertical="center" shrinkToFit="1"/>
    </xf>
    <xf numFmtId="0" fontId="12" fillId="9" borderId="78" xfId="2" applyNumberFormat="1" applyFont="1" applyFill="1" applyBorder="1" applyAlignment="1">
      <alignment horizontal="center" vertical="center" shrinkToFit="1"/>
    </xf>
    <xf numFmtId="0" fontId="12" fillId="9" borderId="2" xfId="2" applyNumberFormat="1" applyFont="1" applyFill="1" applyBorder="1" applyAlignment="1">
      <alignment horizontal="center" vertical="center"/>
    </xf>
    <xf numFmtId="0" fontId="12" fillId="9" borderId="3" xfId="2" applyNumberFormat="1" applyFont="1" applyFill="1" applyBorder="1" applyAlignment="1">
      <alignment horizontal="center" vertical="center"/>
    </xf>
    <xf numFmtId="0" fontId="12" fillId="9" borderId="4" xfId="2" applyNumberFormat="1" applyFont="1" applyFill="1" applyBorder="1" applyAlignment="1">
      <alignment horizontal="center" vertical="center"/>
    </xf>
    <xf numFmtId="0" fontId="12" fillId="9" borderId="22" xfId="2" applyNumberFormat="1" applyFont="1" applyFill="1" applyBorder="1" applyAlignment="1">
      <alignment horizontal="center" vertical="center"/>
    </xf>
    <xf numFmtId="0" fontId="12" fillId="9" borderId="23" xfId="2" applyNumberFormat="1" applyFont="1" applyFill="1" applyBorder="1" applyAlignment="1">
      <alignment horizontal="center" vertical="center"/>
    </xf>
    <xf numFmtId="0" fontId="12" fillId="9" borderId="24" xfId="2" applyNumberFormat="1" applyFont="1" applyFill="1" applyBorder="1" applyAlignment="1">
      <alignment horizontal="center" vertical="center"/>
    </xf>
    <xf numFmtId="177" fontId="29" fillId="2" borderId="59" xfId="2" applyNumberFormat="1" applyFont="1" applyFill="1" applyBorder="1" applyAlignment="1">
      <alignment horizontal="center" vertical="center" shrinkToFit="1"/>
    </xf>
    <xf numFmtId="177" fontId="29" fillId="2" borderId="87" xfId="2" applyNumberFormat="1" applyFont="1" applyFill="1" applyBorder="1" applyAlignment="1">
      <alignment horizontal="center" vertical="center" shrinkToFit="1"/>
    </xf>
    <xf numFmtId="0" fontId="5" fillId="2" borderId="0" xfId="2" applyNumberFormat="1" applyFont="1" applyFill="1" applyAlignment="1">
      <alignment horizontal="center" vertical="center" wrapText="1"/>
    </xf>
    <xf numFmtId="0" fontId="5" fillId="2" borderId="0" xfId="2" applyNumberFormat="1" applyFont="1" applyFill="1" applyAlignment="1">
      <alignment horizontal="center" vertical="center"/>
    </xf>
    <xf numFmtId="0" fontId="12" fillId="9" borderId="9" xfId="2" applyNumberFormat="1" applyFont="1" applyFill="1" applyBorder="1" applyAlignment="1">
      <alignment horizontal="center" vertical="center"/>
    </xf>
    <xf numFmtId="0" fontId="12" fillId="9" borderId="161" xfId="2" applyNumberFormat="1" applyFont="1" applyFill="1" applyBorder="1" applyAlignment="1">
      <alignment horizontal="center" vertical="center"/>
    </xf>
    <xf numFmtId="0" fontId="12" fillId="9" borderId="162" xfId="2" applyNumberFormat="1" applyFont="1" applyFill="1" applyBorder="1" applyAlignment="1">
      <alignment horizontal="center" vertical="center"/>
    </xf>
    <xf numFmtId="0" fontId="12" fillId="9" borderId="163" xfId="2" applyNumberFormat="1" applyFont="1" applyFill="1" applyBorder="1" applyAlignment="1">
      <alignment horizontal="center" vertical="center"/>
    </xf>
    <xf numFmtId="0" fontId="26" fillId="5" borderId="6" xfId="2" applyNumberFormat="1" applyFont="1" applyFill="1" applyBorder="1" applyAlignment="1">
      <alignment vertical="center"/>
    </xf>
    <xf numFmtId="0" fontId="26" fillId="5" borderId="7" xfId="2" applyNumberFormat="1" applyFont="1" applyFill="1" applyBorder="1" applyAlignment="1">
      <alignment vertical="center"/>
    </xf>
    <xf numFmtId="0" fontId="12" fillId="9" borderId="5" xfId="2" applyNumberFormat="1" applyFont="1" applyFill="1" applyBorder="1" applyAlignment="1">
      <alignment horizontal="center" vertical="center" wrapText="1"/>
    </xf>
    <xf numFmtId="0" fontId="12" fillId="9" borderId="6" xfId="2" applyNumberFormat="1" applyFont="1" applyFill="1" applyBorder="1" applyAlignment="1">
      <alignment horizontal="center" vertical="center" wrapText="1"/>
    </xf>
    <xf numFmtId="0" fontId="11" fillId="2" borderId="3" xfId="2" applyNumberFormat="1" applyFont="1" applyFill="1" applyBorder="1" applyAlignment="1">
      <alignment horizontal="right" vertical="center"/>
    </xf>
    <xf numFmtId="0" fontId="11" fillId="2" borderId="0" xfId="2" applyNumberFormat="1" applyFont="1" applyFill="1" applyAlignment="1">
      <alignment horizontal="right" vertical="center"/>
    </xf>
    <xf numFmtId="178" fontId="29" fillId="2" borderId="58" xfId="2" applyNumberFormat="1" applyFont="1" applyFill="1" applyBorder="1" applyAlignment="1">
      <alignment horizontal="left" vertical="center" shrinkToFit="1"/>
    </xf>
    <xf numFmtId="178" fontId="29" fillId="2" borderId="6" xfId="2" applyNumberFormat="1" applyFont="1" applyFill="1" applyBorder="1" applyAlignment="1">
      <alignment horizontal="left" vertical="center" shrinkToFit="1"/>
    </xf>
    <xf numFmtId="0" fontId="12" fillId="9" borderId="2" xfId="2" applyNumberFormat="1" applyFont="1" applyFill="1" applyBorder="1" applyAlignment="1">
      <alignment horizontal="center" vertical="center" wrapText="1"/>
    </xf>
    <xf numFmtId="0" fontId="12" fillId="9" borderId="4" xfId="2" applyNumberFormat="1" applyFont="1" applyFill="1" applyBorder="1" applyAlignment="1">
      <alignment horizontal="center" vertical="center" wrapText="1"/>
    </xf>
    <xf numFmtId="0" fontId="12" fillId="9" borderId="8" xfId="2" applyNumberFormat="1" applyFont="1" applyFill="1" applyBorder="1" applyAlignment="1">
      <alignment horizontal="center" vertical="center" wrapText="1"/>
    </xf>
    <xf numFmtId="0" fontId="12" fillId="9" borderId="10" xfId="2" applyNumberFormat="1" applyFont="1" applyFill="1" applyBorder="1" applyAlignment="1">
      <alignment horizontal="center" vertical="center" wrapText="1"/>
    </xf>
    <xf numFmtId="0" fontId="12" fillId="9" borderId="158" xfId="2" applyNumberFormat="1" applyFont="1" applyFill="1" applyBorder="1" applyAlignment="1">
      <alignment horizontal="center" vertical="center" wrapText="1"/>
    </xf>
    <xf numFmtId="0" fontId="12" fillId="9" borderId="159" xfId="2" applyNumberFormat="1" applyFont="1" applyFill="1" applyBorder="1" applyAlignment="1">
      <alignment horizontal="center" vertical="center" wrapText="1"/>
    </xf>
    <xf numFmtId="0" fontId="12" fillId="9" borderId="160" xfId="2" applyNumberFormat="1" applyFont="1" applyFill="1" applyBorder="1" applyAlignment="1">
      <alignment horizontal="center" vertical="center" wrapText="1"/>
    </xf>
    <xf numFmtId="0" fontId="12" fillId="9" borderId="158" xfId="2" applyNumberFormat="1" applyFont="1" applyFill="1" applyBorder="1" applyAlignment="1">
      <alignment horizontal="center" vertical="center"/>
    </xf>
    <xf numFmtId="0" fontId="12" fillId="9" borderId="159" xfId="2" applyNumberFormat="1" applyFont="1" applyFill="1" applyBorder="1" applyAlignment="1">
      <alignment horizontal="center" vertical="center"/>
    </xf>
    <xf numFmtId="0" fontId="12" fillId="9" borderId="160" xfId="2" applyNumberFormat="1" applyFont="1" applyFill="1" applyBorder="1" applyAlignment="1">
      <alignment horizontal="center" vertical="center"/>
    </xf>
    <xf numFmtId="0" fontId="12" fillId="9" borderId="83" xfId="2" applyNumberFormat="1" applyFont="1" applyFill="1" applyBorder="1" applyAlignment="1">
      <alignment horizontal="center" vertical="center"/>
    </xf>
    <xf numFmtId="0" fontId="12" fillId="9" borderId="81" xfId="2" applyNumberFormat="1" applyFont="1" applyFill="1" applyBorder="1" applyAlignment="1">
      <alignment horizontal="center" vertical="center" shrinkToFit="1"/>
    </xf>
    <xf numFmtId="0" fontId="12" fillId="9" borderId="82" xfId="2" applyNumberFormat="1" applyFont="1" applyFill="1" applyBorder="1" applyAlignment="1">
      <alignment horizontal="center" vertical="center" shrinkToFit="1"/>
    </xf>
    <xf numFmtId="178" fontId="12" fillId="2" borderId="58" xfId="2" applyNumberFormat="1" applyFont="1" applyFill="1" applyBorder="1" applyAlignment="1">
      <alignment horizontal="left" vertical="center" shrinkToFit="1"/>
    </xf>
    <xf numFmtId="178" fontId="12" fillId="2" borderId="6" xfId="2" applyNumberFormat="1" applyFont="1" applyFill="1" applyBorder="1" applyAlignment="1">
      <alignment horizontal="left" vertical="center" shrinkToFit="1"/>
    </xf>
    <xf numFmtId="0" fontId="2" fillId="2" borderId="0" xfId="0" applyFont="1" applyFill="1" applyAlignment="1">
      <alignment horizontal="left" vertical="center" wrapText="1"/>
    </xf>
    <xf numFmtId="0" fontId="2" fillId="2" borderId="0" xfId="0" applyFont="1" applyFill="1" applyAlignment="1">
      <alignment horizontal="right" vertical="distributed"/>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2" fillId="5" borderId="0" xfId="0" applyFont="1" applyFill="1">
      <alignment vertical="center"/>
    </xf>
    <xf numFmtId="0" fontId="2" fillId="4" borderId="0" xfId="0" applyFont="1" applyFill="1" applyAlignment="1">
      <alignment horizontal="left" vertical="center" shrinkToFit="1"/>
    </xf>
    <xf numFmtId="0" fontId="2" fillId="2" borderId="0" xfId="0" applyFont="1" applyFill="1" applyAlignment="1">
      <alignment horizontal="left" vertical="distributed" wrapText="1"/>
    </xf>
    <xf numFmtId="0" fontId="26" fillId="2" borderId="2" xfId="0" applyFont="1" applyFill="1" applyBorder="1" applyAlignment="1">
      <alignment vertical="center" wrapText="1"/>
    </xf>
    <xf numFmtId="0" fontId="26" fillId="2" borderId="3" xfId="0" applyFont="1" applyFill="1" applyBorder="1" applyAlignment="1">
      <alignment vertical="center"/>
    </xf>
    <xf numFmtId="0" fontId="26" fillId="2" borderId="4" xfId="0" applyFont="1" applyFill="1" applyBorder="1" applyAlignment="1">
      <alignment vertical="center"/>
    </xf>
    <xf numFmtId="0" fontId="26" fillId="2" borderId="12" xfId="0" applyFont="1" applyFill="1" applyBorder="1" applyAlignment="1">
      <alignment vertical="center"/>
    </xf>
    <xf numFmtId="0" fontId="26" fillId="2" borderId="0" xfId="0" applyFont="1" applyFill="1" applyBorder="1" applyAlignment="1">
      <alignment vertical="center"/>
    </xf>
    <xf numFmtId="0" fontId="26" fillId="2" borderId="13" xfId="0" applyFont="1" applyFill="1" applyBorder="1" applyAlignment="1">
      <alignment vertical="center"/>
    </xf>
    <xf numFmtId="0" fontId="26" fillId="2" borderId="8" xfId="0" applyFont="1" applyFill="1" applyBorder="1" applyAlignment="1">
      <alignment vertical="center"/>
    </xf>
    <xf numFmtId="0" fontId="26" fillId="2" borderId="9" xfId="0" applyFont="1" applyFill="1" applyBorder="1" applyAlignment="1">
      <alignment vertical="center"/>
    </xf>
    <xf numFmtId="0" fontId="26" fillId="2" borderId="10" xfId="0" applyFont="1" applyFill="1" applyBorder="1" applyAlignment="1">
      <alignment vertical="center"/>
    </xf>
    <xf numFmtId="0" fontId="26" fillId="2" borderId="3" xfId="0" applyFont="1" applyFill="1" applyBorder="1">
      <alignment vertical="center"/>
    </xf>
    <xf numFmtId="0" fontId="26" fillId="2" borderId="4" xfId="0" applyFont="1" applyFill="1" applyBorder="1">
      <alignment vertical="center"/>
    </xf>
    <xf numFmtId="0" fontId="26" fillId="2" borderId="12" xfId="0" applyFont="1" applyFill="1" applyBorder="1">
      <alignment vertical="center"/>
    </xf>
    <xf numFmtId="0" fontId="26" fillId="2" borderId="0" xfId="0" applyFont="1" applyFill="1" applyBorder="1">
      <alignment vertical="center"/>
    </xf>
    <xf numFmtId="0" fontId="26" fillId="2" borderId="13" xfId="0" applyFont="1" applyFill="1" applyBorder="1">
      <alignment vertical="center"/>
    </xf>
    <xf numFmtId="0" fontId="26" fillId="2" borderId="8"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0" fillId="5" borderId="5"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11" fillId="8" borderId="5" xfId="0" applyFont="1" applyFill="1" applyBorder="1" applyAlignment="1">
      <alignment horizontal="center" vertical="center" shrinkToFit="1"/>
    </xf>
    <xf numFmtId="0" fontId="11" fillId="8" borderId="6" xfId="0" applyFont="1" applyFill="1" applyBorder="1" applyAlignment="1">
      <alignment horizontal="center" vertical="center" shrinkToFit="1"/>
    </xf>
    <xf numFmtId="0" fontId="11" fillId="8" borderId="7" xfId="0" applyFont="1" applyFill="1" applyBorder="1" applyAlignment="1">
      <alignment horizontal="center" vertical="center" shrinkToFit="1"/>
    </xf>
    <xf numFmtId="0" fontId="0" fillId="8" borderId="5" xfId="0" applyFont="1" applyFill="1" applyBorder="1" applyAlignment="1">
      <alignment horizontal="left" vertical="center" wrapText="1"/>
    </xf>
    <xf numFmtId="0" fontId="0" fillId="8" borderId="6" xfId="0" applyFont="1" applyFill="1" applyBorder="1" applyAlignment="1">
      <alignment horizontal="left" vertical="center" wrapText="1"/>
    </xf>
    <xf numFmtId="0" fontId="0" fillId="8" borderId="7" xfId="0" applyFont="1" applyFill="1" applyBorder="1" applyAlignment="1">
      <alignment horizontal="left" vertical="center" wrapText="1"/>
    </xf>
    <xf numFmtId="0" fontId="31" fillId="9" borderId="164" xfId="0" applyFont="1" applyFill="1" applyBorder="1" applyAlignment="1">
      <alignment horizontal="center" vertical="center" shrinkToFit="1"/>
    </xf>
    <xf numFmtId="0" fontId="31" fillId="9" borderId="165" xfId="0" applyFont="1" applyFill="1" applyBorder="1" applyAlignment="1">
      <alignment horizontal="center" vertical="center" shrinkToFit="1"/>
    </xf>
    <xf numFmtId="56" fontId="34" fillId="2" borderId="164" xfId="0" applyNumberFormat="1" applyFont="1" applyFill="1" applyBorder="1" applyAlignment="1">
      <alignment vertical="center" shrinkToFit="1"/>
    </xf>
    <xf numFmtId="56" fontId="34" fillId="2" borderId="165" xfId="0" applyNumberFormat="1" applyFont="1" applyFill="1" applyBorder="1" applyAlignment="1">
      <alignment vertical="center" shrinkToFit="1"/>
    </xf>
    <xf numFmtId="0" fontId="25" fillId="2" borderId="3" xfId="0" applyFont="1" applyFill="1" applyBorder="1">
      <alignment vertical="center"/>
    </xf>
    <xf numFmtId="0" fontId="25" fillId="2" borderId="4" xfId="0" applyFont="1" applyFill="1" applyBorder="1">
      <alignment vertical="center"/>
    </xf>
    <xf numFmtId="0" fontId="25" fillId="2" borderId="12" xfId="0" applyFont="1" applyFill="1" applyBorder="1">
      <alignment vertical="center"/>
    </xf>
    <xf numFmtId="0" fontId="25" fillId="2" borderId="0" xfId="0" applyFont="1" applyFill="1" applyBorder="1">
      <alignment vertical="center"/>
    </xf>
    <xf numFmtId="0" fontId="25" fillId="2" borderId="13" xfId="0" applyFont="1" applyFill="1" applyBorder="1">
      <alignment vertical="center"/>
    </xf>
    <xf numFmtId="0" fontId="25" fillId="2" borderId="8"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35" fillId="2" borderId="164" xfId="0" quotePrefix="1" applyFont="1" applyFill="1" applyBorder="1" applyAlignment="1">
      <alignment vertical="center" wrapText="1"/>
    </xf>
    <xf numFmtId="0" fontId="35" fillId="2" borderId="166" xfId="0" quotePrefix="1" applyFont="1" applyFill="1" applyBorder="1" applyAlignment="1">
      <alignment vertical="center" wrapText="1"/>
    </xf>
    <xf numFmtId="0" fontId="35" fillId="2" borderId="165" xfId="0" quotePrefix="1" applyFont="1" applyFill="1" applyBorder="1" applyAlignment="1">
      <alignment vertical="center" wrapText="1"/>
    </xf>
    <xf numFmtId="176" fontId="31" fillId="9" borderId="164" xfId="0" applyNumberFormat="1" applyFont="1" applyFill="1" applyBorder="1" applyAlignment="1">
      <alignment horizontal="center" vertical="center" shrinkToFit="1"/>
    </xf>
    <xf numFmtId="176" fontId="31" fillId="9" borderId="166" xfId="0" applyNumberFormat="1" applyFont="1" applyFill="1" applyBorder="1" applyAlignment="1">
      <alignment horizontal="center" vertical="center" shrinkToFit="1"/>
    </xf>
    <xf numFmtId="176" fontId="31" fillId="9" borderId="165" xfId="0" applyNumberFormat="1" applyFont="1" applyFill="1" applyBorder="1" applyAlignment="1">
      <alignment horizontal="center" vertical="center" shrinkToFit="1"/>
    </xf>
    <xf numFmtId="0" fontId="34" fillId="2" borderId="164" xfId="0" applyFont="1" applyFill="1" applyBorder="1" applyAlignment="1">
      <alignment vertical="center" wrapText="1" shrinkToFit="1"/>
    </xf>
    <xf numFmtId="0" fontId="34" fillId="2" borderId="166" xfId="0" applyFont="1" applyFill="1" applyBorder="1" applyAlignment="1">
      <alignment vertical="center" wrapText="1" shrinkToFit="1"/>
    </xf>
    <xf numFmtId="0" fontId="34" fillId="2" borderId="165" xfId="0" applyFont="1" applyFill="1" applyBorder="1" applyAlignment="1">
      <alignment vertical="center" wrapText="1" shrinkToFit="1"/>
    </xf>
    <xf numFmtId="0" fontId="36" fillId="2" borderId="164" xfId="0" applyFont="1" applyFill="1" applyBorder="1" applyAlignment="1">
      <alignment vertical="center" shrinkToFit="1"/>
    </xf>
    <xf numFmtId="0" fontId="36" fillId="2" borderId="166" xfId="0" applyFont="1" applyFill="1" applyBorder="1" applyAlignment="1">
      <alignment vertical="center" shrinkToFit="1"/>
    </xf>
    <xf numFmtId="0" fontId="36" fillId="2" borderId="165" xfId="0" applyFont="1" applyFill="1" applyBorder="1" applyAlignment="1">
      <alignment vertical="center" shrinkToFit="1"/>
    </xf>
    <xf numFmtId="0" fontId="31" fillId="2" borderId="164" xfId="0" applyFont="1" applyFill="1" applyBorder="1" applyAlignment="1">
      <alignment vertical="center" shrinkToFit="1"/>
    </xf>
    <xf numFmtId="0" fontId="31" fillId="2" borderId="165" xfId="0" applyFont="1" applyFill="1" applyBorder="1" applyAlignment="1">
      <alignment vertical="center" shrinkToFit="1"/>
    </xf>
    <xf numFmtId="0" fontId="31" fillId="2" borderId="166" xfId="0" applyFont="1" applyFill="1" applyBorder="1" applyAlignment="1">
      <alignment vertical="center" shrinkToFit="1"/>
    </xf>
    <xf numFmtId="0" fontId="32" fillId="2" borderId="164" xfId="0" applyFont="1" applyFill="1" applyBorder="1" applyAlignment="1">
      <alignment vertical="center"/>
    </xf>
    <xf numFmtId="0" fontId="32" fillId="2" borderId="166" xfId="0" applyFont="1" applyFill="1" applyBorder="1" applyAlignment="1">
      <alignment vertical="center"/>
    </xf>
    <xf numFmtId="0" fontId="32" fillId="2" borderId="165" xfId="0" applyFont="1" applyFill="1" applyBorder="1" applyAlignment="1">
      <alignment vertical="center"/>
    </xf>
    <xf numFmtId="0" fontId="34" fillId="2" borderId="164" xfId="0" applyFont="1" applyFill="1" applyBorder="1" applyAlignment="1">
      <alignment vertical="center" shrinkToFit="1"/>
    </xf>
    <xf numFmtId="0" fontId="34" fillId="2" borderId="166" xfId="0" applyFont="1" applyFill="1" applyBorder="1" applyAlignment="1">
      <alignment vertical="center" shrinkToFit="1"/>
    </xf>
    <xf numFmtId="0" fontId="34" fillId="2" borderId="165" xfId="0" applyFont="1" applyFill="1" applyBorder="1" applyAlignment="1">
      <alignment vertical="center" shrinkToFit="1"/>
    </xf>
    <xf numFmtId="56" fontId="36" fillId="2" borderId="164" xfId="0" applyNumberFormat="1" applyFont="1" applyFill="1" applyBorder="1" applyAlignment="1">
      <alignment vertical="center" shrinkToFit="1"/>
    </xf>
    <xf numFmtId="56" fontId="36" fillId="2" borderId="165" xfId="0" applyNumberFormat="1" applyFont="1" applyFill="1" applyBorder="1" applyAlignment="1">
      <alignment vertical="center" shrinkToFit="1"/>
    </xf>
    <xf numFmtId="0" fontId="31" fillId="9" borderId="166" xfId="0" applyFont="1" applyFill="1" applyBorder="1" applyAlignment="1">
      <alignment horizontal="center" vertical="center" shrinkToFit="1"/>
    </xf>
    <xf numFmtId="0" fontId="36" fillId="2" borderId="164" xfId="0" applyFont="1" applyFill="1" applyBorder="1" applyAlignment="1">
      <alignment vertical="center" wrapText="1" shrinkToFit="1"/>
    </xf>
    <xf numFmtId="0" fontId="36" fillId="2" borderId="166" xfId="0" applyFont="1" applyFill="1" applyBorder="1" applyAlignment="1">
      <alignment vertical="center" wrapText="1" shrinkToFit="1"/>
    </xf>
    <xf numFmtId="0" fontId="36" fillId="2" borderId="165" xfId="0" applyFont="1" applyFill="1" applyBorder="1" applyAlignment="1">
      <alignment vertical="center" wrapText="1" shrinkToFit="1"/>
    </xf>
    <xf numFmtId="0" fontId="7" fillId="2" borderId="0" xfId="6" applyFont="1" applyFill="1" applyAlignment="1">
      <alignment horizontal="center" vertical="center"/>
    </xf>
    <xf numFmtId="0" fontId="11" fillId="2" borderId="59" xfId="6" applyFont="1" applyFill="1" applyBorder="1" applyAlignment="1">
      <alignment vertical="center"/>
    </xf>
    <xf numFmtId="0" fontId="11" fillId="2" borderId="44" xfId="6" applyFont="1" applyFill="1" applyBorder="1" applyAlignment="1">
      <alignment vertical="center"/>
    </xf>
    <xf numFmtId="0" fontId="11" fillId="2" borderId="45" xfId="6" applyFont="1" applyFill="1" applyBorder="1" applyAlignment="1">
      <alignment vertical="center"/>
    </xf>
    <xf numFmtId="0" fontId="11" fillId="2" borderId="72" xfId="6" applyFont="1" applyFill="1" applyBorder="1" applyAlignment="1">
      <alignment vertical="center"/>
    </xf>
    <xf numFmtId="0" fontId="11" fillId="2" borderId="68" xfId="6" applyFont="1" applyFill="1" applyBorder="1" applyAlignment="1">
      <alignment vertical="center"/>
    </xf>
    <xf numFmtId="0" fontId="11" fillId="2" borderId="73" xfId="6" applyFont="1" applyFill="1" applyBorder="1" applyAlignment="1">
      <alignment vertical="center"/>
    </xf>
    <xf numFmtId="0" fontId="11" fillId="8" borderId="5" xfId="6" applyFont="1" applyFill="1" applyBorder="1" applyAlignment="1">
      <alignment vertical="center"/>
    </xf>
    <xf numFmtId="0" fontId="11" fillId="8" borderId="6" xfId="6" applyFont="1" applyFill="1" applyBorder="1" applyAlignment="1">
      <alignment vertical="center"/>
    </xf>
    <xf numFmtId="0" fontId="11" fillId="8" borderId="7" xfId="6" applyFont="1" applyFill="1" applyBorder="1" applyAlignment="1">
      <alignment vertical="center"/>
    </xf>
    <xf numFmtId="0" fontId="11" fillId="8" borderId="1" xfId="6" applyFont="1" applyFill="1" applyBorder="1" applyAlignment="1">
      <alignment vertical="center"/>
    </xf>
    <xf numFmtId="38" fontId="26" fillId="5" borderId="62" xfId="9" applyFont="1" applyFill="1" applyBorder="1" applyAlignment="1">
      <alignment vertical="center"/>
    </xf>
    <xf numFmtId="38" fontId="26" fillId="5" borderId="47" xfId="9" applyFont="1" applyFill="1" applyBorder="1" applyAlignment="1">
      <alignment vertical="center"/>
    </xf>
    <xf numFmtId="38" fontId="26" fillId="5" borderId="67" xfId="9" applyFont="1" applyFill="1" applyBorder="1" applyAlignment="1">
      <alignment vertical="center"/>
    </xf>
    <xf numFmtId="38" fontId="26" fillId="5" borderId="59" xfId="9" applyFont="1" applyFill="1" applyBorder="1" applyAlignment="1">
      <alignment vertical="center"/>
    </xf>
    <xf numFmtId="38" fontId="26" fillId="5" borderId="44" xfId="9" applyFont="1" applyFill="1" applyBorder="1" applyAlignment="1">
      <alignment vertical="center"/>
    </xf>
    <xf numFmtId="38" fontId="26" fillId="5" borderId="45" xfId="9" applyFont="1" applyFill="1" applyBorder="1" applyAlignment="1">
      <alignment vertical="center"/>
    </xf>
    <xf numFmtId="0" fontId="11" fillId="8" borderId="2" xfId="6" applyFont="1" applyFill="1" applyBorder="1" applyAlignment="1">
      <alignment horizontal="center" vertical="center" shrinkToFit="1"/>
    </xf>
    <xf numFmtId="0" fontId="11" fillId="8" borderId="3" xfId="6" applyFont="1" applyFill="1" applyBorder="1" applyAlignment="1">
      <alignment horizontal="center" vertical="center" shrinkToFit="1"/>
    </xf>
    <xf numFmtId="0" fontId="11" fillId="8" borderId="4" xfId="6" applyFont="1" applyFill="1" applyBorder="1" applyAlignment="1">
      <alignment horizontal="center" vertical="center" shrinkToFit="1"/>
    </xf>
    <xf numFmtId="0" fontId="11" fillId="8" borderId="8" xfId="6" applyFont="1" applyFill="1" applyBorder="1" applyAlignment="1">
      <alignment horizontal="center" vertical="center" shrinkToFit="1"/>
    </xf>
    <xf numFmtId="0" fontId="11" fillId="8" borderId="9" xfId="6" applyFont="1" applyFill="1" applyBorder="1" applyAlignment="1">
      <alignment horizontal="center" vertical="center" shrinkToFit="1"/>
    </xf>
    <xf numFmtId="0" fontId="11" fillId="8" borderId="10" xfId="6" applyFont="1" applyFill="1" applyBorder="1" applyAlignment="1">
      <alignment horizontal="center" vertical="center" shrinkToFit="1"/>
    </xf>
    <xf numFmtId="0" fontId="11" fillId="8" borderId="14" xfId="6" applyFont="1" applyFill="1" applyBorder="1" applyAlignment="1">
      <alignment horizontal="center" vertical="center"/>
    </xf>
    <xf numFmtId="0" fontId="11" fillId="8" borderId="15" xfId="6" applyFont="1" applyFill="1" applyBorder="1" applyAlignment="1">
      <alignment horizontal="center" vertical="center"/>
    </xf>
    <xf numFmtId="0" fontId="11" fillId="8" borderId="90" xfId="6" applyFont="1" applyFill="1" applyBorder="1" applyAlignment="1">
      <alignment horizontal="center" vertical="center"/>
    </xf>
    <xf numFmtId="0" fontId="11" fillId="8" borderId="2" xfId="6" applyFont="1" applyFill="1" applyBorder="1" applyAlignment="1">
      <alignment vertical="center"/>
    </xf>
    <xf numFmtId="0" fontId="11" fillId="8" borderId="3" xfId="6" applyFont="1" applyFill="1" applyBorder="1" applyAlignment="1">
      <alignment vertical="center"/>
    </xf>
    <xf numFmtId="0" fontId="11" fillId="8" borderId="4" xfId="6" applyFont="1" applyFill="1" applyBorder="1" applyAlignment="1">
      <alignment vertical="center"/>
    </xf>
    <xf numFmtId="38" fontId="11" fillId="8" borderId="94" xfId="9" applyFont="1" applyFill="1" applyBorder="1" applyAlignment="1">
      <alignment horizontal="center" vertical="center"/>
    </xf>
    <xf numFmtId="38" fontId="11" fillId="8" borderId="95" xfId="9" applyFont="1" applyFill="1" applyBorder="1" applyAlignment="1">
      <alignment horizontal="center" vertical="center"/>
    </xf>
    <xf numFmtId="38" fontId="11" fillId="8" borderId="46" xfId="9" applyFont="1" applyFill="1" applyBorder="1" applyAlignment="1">
      <alignment horizontal="center" vertical="center"/>
    </xf>
    <xf numFmtId="38" fontId="11" fillId="8" borderId="97" xfId="9" applyFont="1" applyFill="1" applyBorder="1" applyAlignment="1">
      <alignment horizontal="center" vertical="center"/>
    </xf>
    <xf numFmtId="0" fontId="11" fillId="8" borderId="95" xfId="6" applyFont="1" applyFill="1" applyBorder="1" applyAlignment="1">
      <alignment horizontal="center" vertical="center"/>
    </xf>
    <xf numFmtId="0" fontId="11" fillId="8" borderId="96" xfId="6" applyFont="1" applyFill="1" applyBorder="1" applyAlignment="1">
      <alignment horizontal="center" vertical="center"/>
    </xf>
    <xf numFmtId="0" fontId="11" fillId="8" borderId="97" xfId="6" applyFont="1" applyFill="1" applyBorder="1" applyAlignment="1">
      <alignment horizontal="center" vertical="center"/>
    </xf>
    <xf numFmtId="0" fontId="11" fillId="8" borderId="98" xfId="6" applyFont="1" applyFill="1" applyBorder="1" applyAlignment="1">
      <alignment horizontal="center" vertical="center"/>
    </xf>
    <xf numFmtId="38" fontId="11" fillId="8" borderId="2" xfId="9" applyFont="1" applyFill="1" applyBorder="1" applyAlignment="1">
      <alignment horizontal="center" vertical="center"/>
    </xf>
    <xf numFmtId="38" fontId="11" fillId="8" borderId="3" xfId="9" applyFont="1" applyFill="1" applyBorder="1" applyAlignment="1">
      <alignment horizontal="center" vertical="center"/>
    </xf>
    <xf numFmtId="38" fontId="11" fillId="8" borderId="4" xfId="9" applyFont="1" applyFill="1" applyBorder="1" applyAlignment="1">
      <alignment horizontal="center" vertical="center"/>
    </xf>
    <xf numFmtId="38" fontId="11" fillId="8" borderId="8" xfId="9" applyFont="1" applyFill="1" applyBorder="1" applyAlignment="1">
      <alignment horizontal="center" vertical="center"/>
    </xf>
    <xf numFmtId="38" fontId="11" fillId="8" borderId="9" xfId="9" applyFont="1" applyFill="1" applyBorder="1" applyAlignment="1">
      <alignment horizontal="center" vertical="center"/>
    </xf>
    <xf numFmtId="38" fontId="11" fillId="8" borderId="10" xfId="9" applyFont="1" applyFill="1" applyBorder="1" applyAlignment="1">
      <alignment horizontal="center" vertical="center"/>
    </xf>
    <xf numFmtId="0" fontId="11" fillId="8" borderId="16" xfId="6" applyFont="1" applyFill="1" applyBorder="1" applyAlignment="1">
      <alignment horizontal="center" vertical="center"/>
    </xf>
    <xf numFmtId="0" fontId="11" fillId="8" borderId="17" xfId="6" applyFont="1" applyFill="1" applyBorder="1" applyAlignment="1">
      <alignment horizontal="center" vertical="center"/>
    </xf>
    <xf numFmtId="0" fontId="11" fillId="8" borderId="18" xfId="6" applyFont="1" applyFill="1" applyBorder="1" applyAlignment="1">
      <alignment horizontal="center" vertical="center"/>
    </xf>
    <xf numFmtId="0" fontId="11" fillId="8" borderId="11" xfId="6" applyFont="1" applyFill="1" applyBorder="1" applyAlignment="1">
      <alignment vertical="center"/>
    </xf>
    <xf numFmtId="38" fontId="26" fillId="5" borderId="2" xfId="9" applyFont="1" applyFill="1" applyBorder="1" applyAlignment="1">
      <alignment vertical="center"/>
    </xf>
    <xf numFmtId="38" fontId="26" fillId="5" borderId="3" xfId="9" applyFont="1" applyFill="1" applyBorder="1" applyAlignment="1">
      <alignment vertical="center"/>
    </xf>
    <xf numFmtId="38" fontId="26" fillId="5" borderId="4" xfId="9" applyFont="1" applyFill="1" applyBorder="1" applyAlignment="1">
      <alignment vertical="center"/>
    </xf>
    <xf numFmtId="38" fontId="26" fillId="8" borderId="22" xfId="9" applyFont="1" applyFill="1" applyBorder="1" applyAlignment="1">
      <alignment vertical="center"/>
    </xf>
    <xf numFmtId="38" fontId="26" fillId="8" borderId="23" xfId="9" applyFont="1" applyFill="1" applyBorder="1" applyAlignment="1">
      <alignment vertical="center"/>
    </xf>
    <xf numFmtId="38" fontId="26" fillId="8" borderId="24" xfId="9" applyFont="1" applyFill="1" applyBorder="1" applyAlignment="1">
      <alignment vertical="center"/>
    </xf>
    <xf numFmtId="0" fontId="26" fillId="2" borderId="64" xfId="6" applyFont="1" applyFill="1" applyBorder="1" applyAlignment="1">
      <alignment vertical="center"/>
    </xf>
    <xf numFmtId="38" fontId="26" fillId="2" borderId="101" xfId="9" applyFont="1" applyFill="1" applyBorder="1" applyAlignment="1">
      <alignment vertical="center"/>
    </xf>
    <xf numFmtId="38" fontId="26" fillId="2" borderId="102" xfId="9" applyFont="1" applyFill="1" applyBorder="1" applyAlignment="1">
      <alignment vertical="center"/>
    </xf>
    <xf numFmtId="0" fontId="26" fillId="2" borderId="102" xfId="6" applyFont="1" applyFill="1" applyBorder="1" applyAlignment="1">
      <alignment vertical="center"/>
    </xf>
    <xf numFmtId="0" fontId="26" fillId="2" borderId="103" xfId="6" applyFont="1" applyFill="1" applyBorder="1" applyAlignment="1">
      <alignment vertical="center"/>
    </xf>
    <xf numFmtId="179" fontId="26" fillId="2" borderId="60" xfId="6" applyNumberFormat="1" applyFont="1" applyFill="1" applyBorder="1" applyAlignment="1">
      <alignment horizontal="center" vertical="center"/>
    </xf>
    <xf numFmtId="179" fontId="26" fillId="2" borderId="61" xfId="6" applyNumberFormat="1" applyFont="1" applyFill="1" applyBorder="1" applyAlignment="1">
      <alignment horizontal="center" vertical="center"/>
    </xf>
    <xf numFmtId="179" fontId="26" fillId="2" borderId="88" xfId="6" applyNumberFormat="1" applyFont="1" applyFill="1" applyBorder="1" applyAlignment="1">
      <alignment horizontal="center" vertical="center"/>
    </xf>
    <xf numFmtId="179" fontId="26" fillId="2" borderId="65" xfId="6" applyNumberFormat="1" applyFont="1" applyFill="1" applyBorder="1" applyAlignment="1">
      <alignment horizontal="center" vertical="center"/>
    </xf>
    <xf numFmtId="179" fontId="26" fillId="2" borderId="60" xfId="6" applyNumberFormat="1" applyFont="1" applyFill="1" applyBorder="1" applyAlignment="1">
      <alignment vertical="center"/>
    </xf>
    <xf numFmtId="179" fontId="26" fillId="2" borderId="61" xfId="6" applyNumberFormat="1" applyFont="1" applyFill="1" applyBorder="1" applyAlignment="1">
      <alignment vertical="center"/>
    </xf>
    <xf numFmtId="179" fontId="26" fillId="2" borderId="65" xfId="6" applyNumberFormat="1" applyFont="1" applyFill="1" applyBorder="1" applyAlignment="1">
      <alignment vertical="center"/>
    </xf>
    <xf numFmtId="0" fontId="26" fillId="2" borderId="63" xfId="6" applyFont="1" applyFill="1" applyBorder="1" applyAlignment="1">
      <alignment vertical="center"/>
    </xf>
    <xf numFmtId="38" fontId="26" fillId="2" borderId="43" xfId="9" applyFont="1" applyFill="1" applyBorder="1" applyAlignment="1">
      <alignment vertical="center"/>
    </xf>
    <xf numFmtId="38" fontId="26" fillId="2" borderId="99" xfId="9" applyFont="1" applyFill="1" applyBorder="1" applyAlignment="1">
      <alignment vertical="center"/>
    </xf>
    <xf numFmtId="0" fontId="26" fillId="2" borderId="99" xfId="6" applyFont="1" applyFill="1" applyBorder="1" applyAlignment="1">
      <alignment vertical="center"/>
    </xf>
    <xf numFmtId="0" fontId="26" fillId="2" borderId="100" xfId="6" applyFont="1" applyFill="1" applyBorder="1" applyAlignment="1">
      <alignment vertical="center"/>
    </xf>
    <xf numFmtId="179" fontId="26" fillId="2" borderId="59" xfId="6" applyNumberFormat="1" applyFont="1" applyFill="1" applyBorder="1" applyAlignment="1">
      <alignment horizontal="center" vertical="center"/>
    </xf>
    <xf numFmtId="179" fontId="26" fillId="2" borderId="44" xfId="6" applyNumberFormat="1" applyFont="1" applyFill="1" applyBorder="1" applyAlignment="1">
      <alignment horizontal="center" vertical="center"/>
    </xf>
    <xf numFmtId="179" fontId="26" fillId="2" borderId="87" xfId="6" applyNumberFormat="1" applyFont="1" applyFill="1" applyBorder="1" applyAlignment="1">
      <alignment horizontal="center" vertical="center"/>
    </xf>
    <xf numFmtId="179" fontId="26" fillId="2" borderId="45" xfId="6" applyNumberFormat="1" applyFont="1" applyFill="1" applyBorder="1" applyAlignment="1">
      <alignment horizontal="center" vertical="center"/>
    </xf>
    <xf numFmtId="179" fontId="11" fillId="2" borderId="60" xfId="6" applyNumberFormat="1" applyFont="1" applyFill="1" applyBorder="1" applyAlignment="1">
      <alignment vertical="center"/>
    </xf>
    <xf numFmtId="179" fontId="11" fillId="2" borderId="61" xfId="6" applyNumberFormat="1" applyFont="1" applyFill="1" applyBorder="1" applyAlignment="1">
      <alignment vertical="center"/>
    </xf>
    <xf numFmtId="179" fontId="11" fillId="2" borderId="65" xfId="6" applyNumberFormat="1" applyFont="1" applyFill="1" applyBorder="1" applyAlignment="1">
      <alignment vertical="center"/>
    </xf>
    <xf numFmtId="0" fontId="26" fillId="2" borderId="60" xfId="6" applyFont="1" applyFill="1" applyBorder="1" applyAlignment="1">
      <alignment vertical="center" shrinkToFit="1"/>
    </xf>
    <xf numFmtId="0" fontId="26" fillId="2" borderId="61" xfId="6" applyFont="1" applyFill="1" applyBorder="1" applyAlignment="1">
      <alignment vertical="center" shrinkToFit="1"/>
    </xf>
    <xf numFmtId="0" fontId="26" fillId="2" borderId="65" xfId="6" applyFont="1" applyFill="1" applyBorder="1" applyAlignment="1">
      <alignment vertical="center" shrinkToFit="1"/>
    </xf>
    <xf numFmtId="0" fontId="11" fillId="2" borderId="92" xfId="6" applyFont="1" applyFill="1" applyBorder="1" applyAlignment="1">
      <alignment vertical="center"/>
    </xf>
    <xf numFmtId="38" fontId="11" fillId="2" borderId="104" xfId="9" applyFont="1" applyFill="1" applyBorder="1" applyAlignment="1">
      <alignment vertical="center"/>
    </xf>
    <xf numFmtId="38" fontId="11" fillId="2" borderId="105" xfId="9" applyFont="1" applyFill="1" applyBorder="1" applyAlignment="1">
      <alignment vertical="center"/>
    </xf>
    <xf numFmtId="0" fontId="11" fillId="2" borderId="105" xfId="6" applyFont="1" applyFill="1" applyBorder="1" applyAlignment="1">
      <alignment vertical="center"/>
    </xf>
    <xf numFmtId="0" fontId="11" fillId="2" borderId="106" xfId="6" applyFont="1" applyFill="1" applyBorder="1" applyAlignment="1">
      <alignment vertical="center"/>
    </xf>
    <xf numFmtId="38" fontId="11" fillId="5" borderId="60" xfId="9" applyFont="1" applyFill="1" applyBorder="1" applyAlignment="1">
      <alignment vertical="center"/>
    </xf>
    <xf numFmtId="38" fontId="11" fillId="5" borderId="61" xfId="9" applyFont="1" applyFill="1" applyBorder="1" applyAlignment="1">
      <alignment vertical="center"/>
    </xf>
    <xf numFmtId="38" fontId="11" fillId="5" borderId="65" xfId="9" applyFont="1" applyFill="1" applyBorder="1" applyAlignment="1">
      <alignment vertical="center"/>
    </xf>
    <xf numFmtId="179" fontId="11" fillId="2" borderId="84" xfId="6" applyNumberFormat="1" applyFont="1" applyFill="1" applyBorder="1" applyAlignment="1">
      <alignment horizontal="center" vertical="center"/>
    </xf>
    <xf numFmtId="179" fontId="11" fillId="2" borderId="85" xfId="6" applyNumberFormat="1" applyFont="1" applyFill="1" applyBorder="1" applyAlignment="1">
      <alignment horizontal="center" vertical="center"/>
    </xf>
    <xf numFmtId="179" fontId="11" fillId="2" borderId="89" xfId="6" applyNumberFormat="1" applyFont="1" applyFill="1" applyBorder="1" applyAlignment="1">
      <alignment horizontal="center" vertical="center"/>
    </xf>
    <xf numFmtId="179" fontId="11" fillId="2" borderId="86" xfId="6" applyNumberFormat="1" applyFont="1" applyFill="1" applyBorder="1" applyAlignment="1">
      <alignment horizontal="center" vertical="center"/>
    </xf>
    <xf numFmtId="179" fontId="11" fillId="2" borderId="72" xfId="6" applyNumberFormat="1" applyFont="1" applyFill="1" applyBorder="1" applyAlignment="1">
      <alignment vertical="center"/>
    </xf>
    <xf numFmtId="179" fontId="11" fillId="2" borderId="68" xfId="6" applyNumberFormat="1" applyFont="1" applyFill="1" applyBorder="1" applyAlignment="1">
      <alignment vertical="center"/>
    </xf>
    <xf numFmtId="179" fontId="11" fillId="2" borderId="73" xfId="6" applyNumberFormat="1" applyFont="1" applyFill="1" applyBorder="1" applyAlignment="1">
      <alignment vertical="center"/>
    </xf>
    <xf numFmtId="0" fontId="26" fillId="2" borderId="72" xfId="6" applyFont="1" applyFill="1" applyBorder="1" applyAlignment="1">
      <alignment vertical="center" shrinkToFit="1"/>
    </xf>
    <xf numFmtId="0" fontId="26" fillId="2" borderId="68" xfId="6" applyFont="1" applyFill="1" applyBorder="1" applyAlignment="1">
      <alignment vertical="center" shrinkToFit="1"/>
    </xf>
    <xf numFmtId="0" fontId="26" fillId="2" borderId="73" xfId="6" applyFont="1" applyFill="1" applyBorder="1" applyAlignment="1">
      <alignment vertical="center" shrinkToFit="1"/>
    </xf>
    <xf numFmtId="38" fontId="11" fillId="2" borderId="101" xfId="9" applyFont="1" applyFill="1" applyBorder="1" applyAlignment="1">
      <alignment vertical="center"/>
    </xf>
    <xf numFmtId="38" fontId="11" fillId="2" borderId="102" xfId="9" applyFont="1" applyFill="1" applyBorder="1" applyAlignment="1">
      <alignment vertical="center"/>
    </xf>
    <xf numFmtId="0" fontId="11" fillId="2" borderId="102" xfId="6" applyFont="1" applyFill="1" applyBorder="1" applyAlignment="1">
      <alignment vertical="center"/>
    </xf>
    <xf numFmtId="0" fontId="11" fillId="2" borderId="103" xfId="6" applyFont="1" applyFill="1" applyBorder="1" applyAlignment="1">
      <alignment vertical="center"/>
    </xf>
    <xf numFmtId="179" fontId="11" fillId="2" borderId="60" xfId="6" applyNumberFormat="1" applyFont="1" applyFill="1" applyBorder="1" applyAlignment="1">
      <alignment horizontal="center" vertical="center"/>
    </xf>
    <xf numFmtId="179" fontId="11" fillId="2" borderId="61" xfId="6" applyNumberFormat="1" applyFont="1" applyFill="1" applyBorder="1" applyAlignment="1">
      <alignment horizontal="center" vertical="center"/>
    </xf>
    <xf numFmtId="179" fontId="11" fillId="2" borderId="88" xfId="6" applyNumberFormat="1" applyFont="1" applyFill="1" applyBorder="1" applyAlignment="1">
      <alignment horizontal="center" vertical="center"/>
    </xf>
    <xf numFmtId="179" fontId="11" fillId="2" borderId="65" xfId="6" applyNumberFormat="1" applyFont="1" applyFill="1" applyBorder="1" applyAlignment="1">
      <alignment horizontal="center" vertical="center"/>
    </xf>
    <xf numFmtId="0" fontId="11" fillId="8" borderId="91" xfId="6" applyFont="1" applyFill="1" applyBorder="1" applyAlignment="1">
      <alignment vertical="center"/>
    </xf>
    <xf numFmtId="0" fontId="26" fillId="8" borderId="22" xfId="6" applyFont="1" applyFill="1" applyBorder="1" applyAlignment="1">
      <alignment vertical="center"/>
    </xf>
    <xf numFmtId="0" fontId="26" fillId="8" borderId="23" xfId="6" applyFont="1" applyFill="1" applyBorder="1" applyAlignment="1">
      <alignment vertical="center"/>
    </xf>
    <xf numFmtId="0" fontId="26" fillId="8" borderId="24" xfId="6" applyFont="1" applyFill="1" applyBorder="1" applyAlignment="1">
      <alignment vertical="center"/>
    </xf>
    <xf numFmtId="179" fontId="26" fillId="2" borderId="60" xfId="6" quotePrefix="1" applyNumberFormat="1" applyFont="1" applyFill="1" applyBorder="1" applyAlignment="1">
      <alignment horizontal="center" vertical="center"/>
    </xf>
    <xf numFmtId="179" fontId="26" fillId="2" borderId="61" xfId="6" quotePrefix="1" applyNumberFormat="1" applyFont="1" applyFill="1" applyBorder="1" applyAlignment="1">
      <alignment horizontal="center" vertical="center"/>
    </xf>
    <xf numFmtId="179" fontId="26" fillId="2" borderId="65" xfId="6" quotePrefix="1" applyNumberFormat="1" applyFont="1" applyFill="1" applyBorder="1" applyAlignment="1">
      <alignment horizontal="center" vertical="center"/>
    </xf>
    <xf numFmtId="0" fontId="26" fillId="2" borderId="72" xfId="6" applyFont="1" applyFill="1" applyBorder="1" applyAlignment="1">
      <alignment vertical="center"/>
    </xf>
    <xf numFmtId="0" fontId="26" fillId="2" borderId="68" xfId="6" applyFont="1" applyFill="1" applyBorder="1" applyAlignment="1">
      <alignment vertical="center"/>
    </xf>
    <xf numFmtId="0" fontId="26" fillId="2" borderId="73" xfId="6" applyFont="1" applyFill="1" applyBorder="1" applyAlignment="1">
      <alignment vertical="center"/>
    </xf>
    <xf numFmtId="0" fontId="26" fillId="8" borderId="5" xfId="6" applyFont="1" applyFill="1" applyBorder="1" applyAlignment="1">
      <alignment horizontal="center" vertical="center"/>
    </xf>
    <xf numFmtId="0" fontId="26" fillId="8" borderId="6" xfId="6" applyFont="1" applyFill="1" applyBorder="1" applyAlignment="1">
      <alignment horizontal="center" vertical="center"/>
    </xf>
    <xf numFmtId="0" fontId="26" fillId="8" borderId="7" xfId="6" applyFont="1" applyFill="1" applyBorder="1" applyAlignment="1">
      <alignment horizontal="center" vertical="center"/>
    </xf>
    <xf numFmtId="0" fontId="26" fillId="8" borderId="5" xfId="6" quotePrefix="1" applyNumberFormat="1" applyFont="1" applyFill="1" applyBorder="1" applyAlignment="1">
      <alignment horizontal="center" vertical="center"/>
    </xf>
    <xf numFmtId="0" fontId="26" fillId="8" borderId="6" xfId="6" quotePrefix="1" applyNumberFormat="1" applyFont="1" applyFill="1" applyBorder="1" applyAlignment="1">
      <alignment horizontal="center" vertical="center"/>
    </xf>
    <xf numFmtId="0" fontId="26" fillId="8" borderId="7" xfId="6" quotePrefix="1" applyNumberFormat="1" applyFont="1" applyFill="1" applyBorder="1" applyAlignment="1">
      <alignment horizontal="center" vertical="center"/>
    </xf>
    <xf numFmtId="0" fontId="26" fillId="8" borderId="5" xfId="6" applyFont="1" applyFill="1" applyBorder="1" applyAlignment="1">
      <alignment vertical="center"/>
    </xf>
    <xf numFmtId="0" fontId="26" fillId="8" borderId="6" xfId="6" applyFont="1" applyFill="1" applyBorder="1" applyAlignment="1">
      <alignment vertical="center"/>
    </xf>
    <xf numFmtId="0" fontId="26" fillId="8" borderId="7" xfId="6" applyFont="1" applyFill="1" applyBorder="1" applyAlignment="1">
      <alignment vertical="center"/>
    </xf>
    <xf numFmtId="179" fontId="26" fillId="2" borderId="62" xfId="6" applyNumberFormat="1" applyFont="1" applyFill="1" applyBorder="1" applyAlignment="1">
      <alignment horizontal="center" vertical="center"/>
    </xf>
    <xf numFmtId="179" fontId="26" fillId="2" borderId="47" xfId="6" applyNumberFormat="1" applyFont="1" applyFill="1" applyBorder="1" applyAlignment="1">
      <alignment horizontal="center" vertical="center"/>
    </xf>
    <xf numFmtId="179" fontId="26" fillId="2" borderId="67" xfId="6" applyNumberFormat="1" applyFont="1" applyFill="1" applyBorder="1" applyAlignment="1">
      <alignment horizontal="center" vertical="center"/>
    </xf>
    <xf numFmtId="179" fontId="26" fillId="2" borderId="72" xfId="6" applyNumberFormat="1" applyFont="1" applyFill="1" applyBorder="1" applyAlignment="1">
      <alignment horizontal="center" vertical="center"/>
    </xf>
    <xf numFmtId="179" fontId="26" fillId="2" borderId="68" xfId="6" applyNumberFormat="1" applyFont="1" applyFill="1" applyBorder="1" applyAlignment="1">
      <alignment horizontal="center" vertical="center"/>
    </xf>
    <xf numFmtId="179" fontId="26" fillId="2" borderId="73" xfId="6" applyNumberFormat="1" applyFont="1" applyFill="1" applyBorder="1" applyAlignment="1">
      <alignment horizontal="center" vertical="center"/>
    </xf>
    <xf numFmtId="0" fontId="11" fillId="8" borderId="8" xfId="6" quotePrefix="1" applyNumberFormat="1" applyFont="1" applyFill="1" applyBorder="1" applyAlignment="1">
      <alignment horizontal="center" vertical="center"/>
    </xf>
    <xf numFmtId="0" fontId="11" fillId="8" borderId="9" xfId="6" quotePrefix="1" applyNumberFormat="1" applyFont="1" applyFill="1" applyBorder="1" applyAlignment="1">
      <alignment horizontal="center" vertical="center"/>
    </xf>
    <xf numFmtId="0" fontId="11" fillId="8" borderId="10" xfId="6" quotePrefix="1" applyNumberFormat="1" applyFont="1" applyFill="1" applyBorder="1" applyAlignment="1">
      <alignment horizontal="center" vertical="center"/>
    </xf>
    <xf numFmtId="0" fontId="11" fillId="8" borderId="8" xfId="6" applyFont="1" applyFill="1" applyBorder="1" applyAlignment="1">
      <alignment vertical="center"/>
    </xf>
    <xf numFmtId="0" fontId="11" fillId="8" borderId="9" xfId="6" applyFont="1" applyFill="1" applyBorder="1" applyAlignment="1">
      <alignment vertical="center"/>
    </xf>
    <xf numFmtId="0" fontId="11" fillId="8" borderId="10" xfId="6" applyFont="1" applyFill="1" applyBorder="1" applyAlignment="1">
      <alignment vertical="center"/>
    </xf>
    <xf numFmtId="38" fontId="11" fillId="2" borderId="62" xfId="9" applyFont="1" applyFill="1" applyBorder="1" applyAlignment="1">
      <alignment vertical="center"/>
    </xf>
    <xf numFmtId="38" fontId="11" fillId="2" borderId="47" xfId="9" applyFont="1" applyFill="1" applyBorder="1" applyAlignment="1">
      <alignment vertical="center"/>
    </xf>
    <xf numFmtId="38" fontId="11" fillId="2" borderId="67" xfId="9" applyFont="1" applyFill="1" applyBorder="1" applyAlignment="1">
      <alignment vertical="center"/>
    </xf>
    <xf numFmtId="179" fontId="11" fillId="2" borderId="62" xfId="6" applyNumberFormat="1" applyFont="1" applyFill="1" applyBorder="1" applyAlignment="1">
      <alignment horizontal="center" vertical="center"/>
    </xf>
    <xf numFmtId="179" fontId="11" fillId="2" borderId="47" xfId="6" applyNumberFormat="1" applyFont="1" applyFill="1" applyBorder="1" applyAlignment="1">
      <alignment horizontal="center" vertical="center"/>
    </xf>
    <xf numFmtId="179" fontId="11" fillId="2" borderId="67" xfId="6" applyNumberFormat="1" applyFont="1" applyFill="1" applyBorder="1" applyAlignment="1">
      <alignment horizontal="center" vertical="center"/>
    </xf>
    <xf numFmtId="38" fontId="26" fillId="5" borderId="50" xfId="9" applyFont="1" applyFill="1" applyBorder="1" applyAlignment="1">
      <alignment vertical="center"/>
    </xf>
    <xf numFmtId="38" fontId="26" fillId="5" borderId="33" xfId="9" applyFont="1" applyFill="1" applyBorder="1" applyAlignment="1">
      <alignment vertical="center"/>
    </xf>
    <xf numFmtId="38" fontId="26" fillId="5" borderId="34" xfId="9" applyFont="1" applyFill="1" applyBorder="1" applyAlignment="1">
      <alignment vertical="center"/>
    </xf>
    <xf numFmtId="0" fontId="11" fillId="8" borderId="50" xfId="6" applyFont="1" applyFill="1" applyBorder="1" applyAlignment="1">
      <alignment vertical="center"/>
    </xf>
    <xf numFmtId="0" fontId="11" fillId="8" borderId="33" xfId="6" applyFont="1" applyFill="1" applyBorder="1" applyAlignment="1">
      <alignment vertical="center"/>
    </xf>
    <xf numFmtId="0" fontId="11" fillId="8" borderId="34" xfId="6" applyFont="1" applyFill="1" applyBorder="1" applyAlignment="1">
      <alignment vertical="center"/>
    </xf>
    <xf numFmtId="179" fontId="11" fillId="2" borderId="72" xfId="6" quotePrefix="1" applyNumberFormat="1" applyFont="1" applyFill="1" applyBorder="1" applyAlignment="1">
      <alignment horizontal="center" vertical="center"/>
    </xf>
    <xf numFmtId="179" fontId="11" fillId="2" borderId="68" xfId="6" quotePrefix="1" applyNumberFormat="1" applyFont="1" applyFill="1" applyBorder="1" applyAlignment="1">
      <alignment horizontal="center" vertical="center"/>
    </xf>
    <xf numFmtId="179" fontId="11" fillId="2" borderId="73" xfId="6" quotePrefix="1" applyNumberFormat="1" applyFont="1" applyFill="1" applyBorder="1" applyAlignment="1">
      <alignment horizontal="center" vertical="center"/>
    </xf>
    <xf numFmtId="179" fontId="11" fillId="2" borderId="72" xfId="6" applyNumberFormat="1" applyFont="1" applyFill="1" applyBorder="1" applyAlignment="1">
      <alignment horizontal="center" vertical="center"/>
    </xf>
    <xf numFmtId="179" fontId="11" fillId="2" borderId="68" xfId="6" applyNumberFormat="1" applyFont="1" applyFill="1" applyBorder="1" applyAlignment="1">
      <alignment horizontal="center" vertical="center"/>
    </xf>
    <xf numFmtId="179" fontId="11" fillId="2" borderId="73" xfId="6" applyNumberFormat="1" applyFont="1" applyFill="1" applyBorder="1" applyAlignment="1">
      <alignment horizontal="center" vertical="center"/>
    </xf>
    <xf numFmtId="0" fontId="11" fillId="2" borderId="53" xfId="6" applyFont="1" applyFill="1" applyBorder="1" applyAlignment="1">
      <alignment vertical="center"/>
    </xf>
    <xf numFmtId="0" fontId="11" fillId="2" borderId="54" xfId="6" applyFont="1" applyFill="1" applyBorder="1" applyAlignment="1">
      <alignment vertical="center"/>
    </xf>
    <xf numFmtId="0" fontId="11" fillId="2" borderId="93" xfId="6" applyFont="1" applyFill="1" applyBorder="1" applyAlignment="1">
      <alignment vertical="center"/>
    </xf>
    <xf numFmtId="38" fontId="26" fillId="5" borderId="55" xfId="9" applyFont="1" applyFill="1" applyBorder="1" applyAlignment="1">
      <alignment vertical="center"/>
    </xf>
    <xf numFmtId="38" fontId="26" fillId="5" borderId="56" xfId="9" applyFont="1" applyFill="1" applyBorder="1" applyAlignment="1">
      <alignment vertical="center"/>
    </xf>
    <xf numFmtId="38" fontId="26" fillId="5" borderId="57" xfId="9" applyFont="1" applyFill="1" applyBorder="1" applyAlignment="1">
      <alignment vertical="center"/>
    </xf>
    <xf numFmtId="0" fontId="11" fillId="8" borderId="55" xfId="6" quotePrefix="1" applyNumberFormat="1" applyFont="1" applyFill="1" applyBorder="1" applyAlignment="1">
      <alignment horizontal="center" vertical="center"/>
    </xf>
    <xf numFmtId="0" fontId="11" fillId="8" borderId="56" xfId="6" quotePrefix="1" applyNumberFormat="1" applyFont="1" applyFill="1" applyBorder="1" applyAlignment="1">
      <alignment horizontal="center" vertical="center"/>
    </xf>
    <xf numFmtId="0" fontId="11" fillId="8" borderId="57" xfId="6" quotePrefix="1" applyNumberFormat="1" applyFont="1" applyFill="1" applyBorder="1" applyAlignment="1">
      <alignment horizontal="center" vertical="center"/>
    </xf>
    <xf numFmtId="0" fontId="11" fillId="8" borderId="55" xfId="6" applyFont="1" applyFill="1" applyBorder="1" applyAlignment="1">
      <alignment vertical="center"/>
    </xf>
    <xf numFmtId="0" fontId="11" fillId="8" borderId="56" xfId="6" applyFont="1" applyFill="1" applyBorder="1" applyAlignment="1">
      <alignment vertical="center"/>
    </xf>
    <xf numFmtId="0" fontId="11" fillId="8" borderId="57" xfId="6" applyFont="1" applyFill="1" applyBorder="1" applyAlignment="1">
      <alignment vertical="center"/>
    </xf>
    <xf numFmtId="31" fontId="11" fillId="2" borderId="64" xfId="6" applyNumberFormat="1" applyFont="1" applyFill="1" applyBorder="1" applyAlignment="1">
      <alignment horizontal="center" vertical="center"/>
    </xf>
    <xf numFmtId="38" fontId="11" fillId="2" borderId="66" xfId="9" applyFont="1" applyFill="1" applyBorder="1" applyAlignment="1">
      <alignment vertical="center"/>
    </xf>
    <xf numFmtId="14" fontId="11" fillId="2" borderId="66" xfId="6" applyNumberFormat="1" applyFont="1" applyFill="1" applyBorder="1" applyAlignment="1">
      <alignment horizontal="left" vertical="center" shrinkToFit="1"/>
    </xf>
    <xf numFmtId="0" fontId="11" fillId="8" borderId="31" xfId="6" applyFont="1" applyFill="1" applyBorder="1" applyAlignment="1">
      <alignment vertical="center"/>
    </xf>
    <xf numFmtId="0" fontId="11" fillId="8" borderId="32" xfId="6" applyFont="1" applyFill="1" applyBorder="1" applyAlignment="1">
      <alignment vertical="center"/>
    </xf>
    <xf numFmtId="0" fontId="11" fillId="8" borderId="30" xfId="6" applyFont="1" applyFill="1" applyBorder="1" applyAlignment="1">
      <alignment vertical="center"/>
    </xf>
    <xf numFmtId="0" fontId="11" fillId="2" borderId="62" xfId="6" applyFont="1" applyFill="1" applyBorder="1" applyAlignment="1">
      <alignment vertical="center"/>
    </xf>
    <xf numFmtId="0" fontId="11" fillId="2" borderId="47" xfId="6" applyFont="1" applyFill="1" applyBorder="1" applyAlignment="1">
      <alignment vertical="center"/>
    </xf>
    <xf numFmtId="0" fontId="11" fillId="2" borderId="67" xfId="6" applyFont="1" applyFill="1" applyBorder="1" applyAlignment="1">
      <alignment vertical="center"/>
    </xf>
    <xf numFmtId="0" fontId="26" fillId="2" borderId="59" xfId="6" quotePrefix="1" applyFont="1" applyFill="1" applyBorder="1" applyAlignment="1">
      <alignment vertical="center"/>
    </xf>
    <xf numFmtId="0" fontId="43" fillId="2" borderId="19" xfId="5" applyFont="1" applyFill="1" applyBorder="1" applyAlignment="1">
      <alignment horizontal="center" vertical="center"/>
    </xf>
    <xf numFmtId="0" fontId="43" fillId="2" borderId="21" xfId="5" applyFont="1" applyFill="1" applyBorder="1" applyAlignment="1">
      <alignment horizontal="center" vertical="center"/>
    </xf>
    <xf numFmtId="0" fontId="43" fillId="2" borderId="38" xfId="5" applyFont="1" applyFill="1" applyBorder="1" applyAlignment="1">
      <alignment horizontal="center" vertical="center"/>
    </xf>
    <xf numFmtId="0" fontId="43" fillId="2" borderId="2" xfId="5" applyFont="1" applyFill="1" applyBorder="1" applyAlignment="1">
      <alignment horizontal="center" vertical="center"/>
    </xf>
    <xf numFmtId="0" fontId="43" fillId="2" borderId="36" xfId="5" applyFont="1" applyFill="1" applyBorder="1" applyAlignment="1">
      <alignment horizontal="center" vertical="center"/>
    </xf>
    <xf numFmtId="0" fontId="43" fillId="2" borderId="12" xfId="5" applyFont="1" applyFill="1" applyBorder="1" applyAlignment="1">
      <alignment horizontal="center" vertical="center"/>
    </xf>
    <xf numFmtId="0" fontId="43" fillId="2" borderId="7" xfId="5" applyFont="1" applyFill="1" applyBorder="1" applyAlignment="1">
      <alignment horizontal="center" vertical="center"/>
    </xf>
    <xf numFmtId="0" fontId="43" fillId="2" borderId="8" xfId="5" applyFont="1" applyFill="1" applyBorder="1" applyAlignment="1">
      <alignment horizontal="center" vertical="center"/>
    </xf>
    <xf numFmtId="0" fontId="43" fillId="2" borderId="5" xfId="5" applyFont="1" applyFill="1" applyBorder="1" applyAlignment="1">
      <alignment horizontal="center" vertical="center"/>
    </xf>
    <xf numFmtId="0" fontId="38" fillId="13" borderId="26" xfId="0" applyFont="1" applyFill="1" applyBorder="1" applyAlignment="1">
      <alignment horizontal="center" vertical="center"/>
    </xf>
    <xf numFmtId="0" fontId="38" fillId="13" borderId="28" xfId="0" applyFont="1" applyFill="1" applyBorder="1" applyAlignment="1">
      <alignment horizontal="center" vertical="center"/>
    </xf>
    <xf numFmtId="0" fontId="38" fillId="13" borderId="27" xfId="0" applyFont="1" applyFill="1" applyBorder="1" applyAlignment="1">
      <alignment horizontal="center" vertical="center"/>
    </xf>
  </cellXfs>
  <cellStyles count="10">
    <cellStyle name="ハイパーリンク" xfId="4" builtinId="8"/>
    <cellStyle name="ハイパーリンク 2" xfId="8"/>
    <cellStyle name="桁区切り" xfId="9" builtinId="6"/>
    <cellStyle name="桁区切り 2" xfId="3"/>
    <cellStyle name="桁区切り 3" xfId="7"/>
    <cellStyle name="標準" xfId="0" builtinId="0"/>
    <cellStyle name="標準 2" xfId="2"/>
    <cellStyle name="標準 3" xfId="5"/>
    <cellStyle name="標準 6" xfId="1"/>
    <cellStyle name="標準_本物収支簿09" xfId="6"/>
  </cellStyles>
  <dxfs count="1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CE4D6"/>
        </patternFill>
      </fill>
    </dxf>
    <dxf>
      <fill>
        <patternFill>
          <bgColor rgb="FFFFFFCC"/>
        </patternFill>
      </fill>
    </dxf>
    <dxf>
      <fill>
        <patternFill>
          <bgColor rgb="FFFFFFCC"/>
        </patternFill>
      </fill>
    </dxf>
    <dxf>
      <fill>
        <patternFill>
          <bgColor rgb="FFFFFFCC"/>
        </patternFill>
      </fill>
    </dxf>
    <dxf>
      <fill>
        <patternFill>
          <bgColor rgb="FFFCE4D6"/>
        </patternFill>
      </fill>
    </dxf>
    <dxf>
      <fill>
        <patternFill>
          <bgColor rgb="FFFFFFCC"/>
        </patternFill>
      </fill>
    </dxf>
    <dxf>
      <font>
        <color auto="1"/>
      </font>
      <fill>
        <patternFill>
          <bgColor rgb="FFFFFFCC"/>
        </patternFill>
      </fill>
      <border>
        <left/>
        <right/>
        <top/>
        <bottom/>
      </border>
    </dxf>
  </dxfs>
  <tableStyles count="0" defaultTableStyle="TableStyleMedium2" defaultPivotStyle="PivotStyleLight16"/>
  <colors>
    <mruColors>
      <color rgb="FFFFFFCC"/>
      <color rgb="FF008000"/>
      <color rgb="FFE7E6E6"/>
      <color rgb="FFD9D9D9"/>
      <color rgb="FFFCE4D6"/>
      <color rgb="FFD9E1F2"/>
      <color rgb="FFB4C6E7"/>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28576</xdr:colOff>
      <xdr:row>43</xdr:row>
      <xdr:rowOff>76200</xdr:rowOff>
    </xdr:from>
    <xdr:to>
      <xdr:col>15</xdr:col>
      <xdr:colOff>314325</xdr:colOff>
      <xdr:row>43</xdr:row>
      <xdr:rowOff>371475</xdr:rowOff>
    </xdr:to>
    <xdr:sp macro="" textlink="">
      <xdr:nvSpPr>
        <xdr:cNvPr id="4" name="左右矢印 3"/>
        <xdr:cNvSpPr/>
      </xdr:nvSpPr>
      <xdr:spPr>
        <a:xfrm>
          <a:off x="2809876" y="11134725"/>
          <a:ext cx="2619374"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19051</xdr:colOff>
      <xdr:row>44</xdr:row>
      <xdr:rowOff>66675</xdr:rowOff>
    </xdr:from>
    <xdr:to>
      <xdr:col>12</xdr:col>
      <xdr:colOff>314325</xdr:colOff>
      <xdr:row>44</xdr:row>
      <xdr:rowOff>361950</xdr:rowOff>
    </xdr:to>
    <xdr:sp macro="" textlink="">
      <xdr:nvSpPr>
        <xdr:cNvPr id="5" name="左右矢印 4"/>
        <xdr:cNvSpPr/>
      </xdr:nvSpPr>
      <xdr:spPr>
        <a:xfrm>
          <a:off x="2800351" y="11506200"/>
          <a:ext cx="1628774"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28576</xdr:colOff>
      <xdr:row>45</xdr:row>
      <xdr:rowOff>57150</xdr:rowOff>
    </xdr:from>
    <xdr:to>
      <xdr:col>16</xdr:col>
      <xdr:colOff>1</xdr:colOff>
      <xdr:row>45</xdr:row>
      <xdr:rowOff>352425</xdr:rowOff>
    </xdr:to>
    <xdr:sp macro="" textlink="">
      <xdr:nvSpPr>
        <xdr:cNvPr id="6" name="左右矢印 5"/>
        <xdr:cNvSpPr/>
      </xdr:nvSpPr>
      <xdr:spPr>
        <a:xfrm>
          <a:off x="3143251" y="11877675"/>
          <a:ext cx="230505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19051</xdr:colOff>
      <xdr:row>46</xdr:row>
      <xdr:rowOff>47625</xdr:rowOff>
    </xdr:from>
    <xdr:to>
      <xdr:col>16</xdr:col>
      <xdr:colOff>314325</xdr:colOff>
      <xdr:row>46</xdr:row>
      <xdr:rowOff>342900</xdr:rowOff>
    </xdr:to>
    <xdr:sp macro="" textlink="">
      <xdr:nvSpPr>
        <xdr:cNvPr id="7" name="左右矢印 6"/>
        <xdr:cNvSpPr/>
      </xdr:nvSpPr>
      <xdr:spPr>
        <a:xfrm>
          <a:off x="3133726" y="12249150"/>
          <a:ext cx="2628899"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19051</xdr:colOff>
      <xdr:row>47</xdr:row>
      <xdr:rowOff>38100</xdr:rowOff>
    </xdr:from>
    <xdr:to>
      <xdr:col>17</xdr:col>
      <xdr:colOff>323850</xdr:colOff>
      <xdr:row>47</xdr:row>
      <xdr:rowOff>333375</xdr:rowOff>
    </xdr:to>
    <xdr:sp macro="" textlink="">
      <xdr:nvSpPr>
        <xdr:cNvPr id="8" name="左右矢印 7"/>
        <xdr:cNvSpPr/>
      </xdr:nvSpPr>
      <xdr:spPr>
        <a:xfrm>
          <a:off x="3467101" y="12620625"/>
          <a:ext cx="2638424"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48</xdr:row>
      <xdr:rowOff>28575</xdr:rowOff>
    </xdr:from>
    <xdr:to>
      <xdr:col>18</xdr:col>
      <xdr:colOff>323850</xdr:colOff>
      <xdr:row>48</xdr:row>
      <xdr:rowOff>323850</xdr:rowOff>
    </xdr:to>
    <xdr:sp macro="" textlink="">
      <xdr:nvSpPr>
        <xdr:cNvPr id="9" name="左右矢印 8"/>
        <xdr:cNvSpPr/>
      </xdr:nvSpPr>
      <xdr:spPr>
        <a:xfrm>
          <a:off x="3810001" y="12992100"/>
          <a:ext cx="2628899"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49</xdr:row>
      <xdr:rowOff>19050</xdr:rowOff>
    </xdr:from>
    <xdr:to>
      <xdr:col>19</xdr:col>
      <xdr:colOff>314325</xdr:colOff>
      <xdr:row>49</xdr:row>
      <xdr:rowOff>314325</xdr:rowOff>
    </xdr:to>
    <xdr:sp macro="" textlink="">
      <xdr:nvSpPr>
        <xdr:cNvPr id="10" name="左右矢印 9"/>
        <xdr:cNvSpPr/>
      </xdr:nvSpPr>
      <xdr:spPr>
        <a:xfrm>
          <a:off x="3810001" y="13363575"/>
          <a:ext cx="2952749"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51</xdr:row>
      <xdr:rowOff>0</xdr:rowOff>
    </xdr:from>
    <xdr:to>
      <xdr:col>28</xdr:col>
      <xdr:colOff>381001</xdr:colOff>
      <xdr:row>51</xdr:row>
      <xdr:rowOff>295275</xdr:rowOff>
    </xdr:to>
    <xdr:sp macro="" textlink="">
      <xdr:nvSpPr>
        <xdr:cNvPr id="12" name="左右矢印 11"/>
        <xdr:cNvSpPr/>
      </xdr:nvSpPr>
      <xdr:spPr>
        <a:xfrm>
          <a:off x="7810501" y="1510665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133351</xdr:colOff>
      <xdr:row>51</xdr:row>
      <xdr:rowOff>371475</xdr:rowOff>
    </xdr:from>
    <xdr:to>
      <xdr:col>28</xdr:col>
      <xdr:colOff>381001</xdr:colOff>
      <xdr:row>52</xdr:row>
      <xdr:rowOff>285750</xdr:rowOff>
    </xdr:to>
    <xdr:sp macro="" textlink="">
      <xdr:nvSpPr>
        <xdr:cNvPr id="13" name="左右矢印 12"/>
        <xdr:cNvSpPr/>
      </xdr:nvSpPr>
      <xdr:spPr>
        <a:xfrm>
          <a:off x="7810501" y="1547812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209550</xdr:colOff>
      <xdr:row>2</xdr:row>
      <xdr:rowOff>114300</xdr:rowOff>
    </xdr:from>
    <xdr:to>
      <xdr:col>30</xdr:col>
      <xdr:colOff>200025</xdr:colOff>
      <xdr:row>12</xdr:row>
      <xdr:rowOff>28575</xdr:rowOff>
    </xdr:to>
    <xdr:sp macro="" textlink="">
      <xdr:nvSpPr>
        <xdr:cNvPr id="2" name="正方形/長方形 1"/>
        <xdr:cNvSpPr/>
      </xdr:nvSpPr>
      <xdr:spPr>
        <a:xfrm>
          <a:off x="14249400" y="685800"/>
          <a:ext cx="2505075" cy="2714625"/>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*1 </a:t>
          </a:r>
          <a:r>
            <a:rPr kumimoji="1" lang="ja-JP" altLang="en-US" sz="1100" u="sng">
              <a:solidFill>
                <a:sysClr val="windowText" lastClr="000000"/>
              </a:solidFill>
              <a:latin typeface="ＭＳ Ｐゴシック" panose="020B0600070205080204" pitchFamily="50" charset="-128"/>
              <a:ea typeface="ＭＳ Ｐゴシック" panose="020B0600070205080204" pitchFamily="50" charset="-128"/>
            </a:rPr>
            <a:t>学校区分について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小学校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高等学校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前</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中等教育学校（前期）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後</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中等教育学校（後期）</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特別支援学校</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他 </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その他</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0070C0"/>
              </a:solidFill>
              <a:latin typeface="ＭＳ Ｐゴシック" panose="020B0600070205080204" pitchFamily="50" charset="-128"/>
              <a:ea typeface="ＭＳ Ｐゴシック" panose="020B0600070205080204" pitchFamily="50" charset="-128"/>
            </a:rPr>
            <a:t>※</a:t>
          </a:r>
          <a:r>
            <a:rPr kumimoji="1" lang="ja-JP" altLang="en-US" sz="1100">
              <a:solidFill>
                <a:srgbClr val="0070C0"/>
              </a:solidFill>
              <a:latin typeface="ＭＳ Ｐゴシック" panose="020B0600070205080204" pitchFamily="50" charset="-128"/>
              <a:ea typeface="ＭＳ Ｐゴシック" panose="020B0600070205080204" pitchFamily="50" charset="-128"/>
            </a:rPr>
            <a:t>「その他」として、幼稚園、保育園、児童館、学童保育、その他実施の手引きで定められていない対象に向けた実施対象は選択できません。</a:t>
          </a:r>
        </a:p>
      </xdr:txBody>
    </xdr:sp>
    <xdr:clientData/>
  </xdr:twoCellAnchor>
  <xdr:twoCellAnchor>
    <xdr:from>
      <xdr:col>19</xdr:col>
      <xdr:colOff>219075</xdr:colOff>
      <xdr:row>12</xdr:row>
      <xdr:rowOff>266700</xdr:rowOff>
    </xdr:from>
    <xdr:to>
      <xdr:col>30</xdr:col>
      <xdr:colOff>209550</xdr:colOff>
      <xdr:row>17</xdr:row>
      <xdr:rowOff>276225</xdr:rowOff>
    </xdr:to>
    <xdr:sp macro="" textlink="">
      <xdr:nvSpPr>
        <xdr:cNvPr id="3" name="正方形/長方形 2"/>
        <xdr:cNvSpPr/>
      </xdr:nvSpPr>
      <xdr:spPr>
        <a:xfrm>
          <a:off x="14258925" y="3638550"/>
          <a:ext cx="2505075" cy="1533525"/>
        </a:xfrm>
        <a:prstGeom prst="rect">
          <a:avLst/>
        </a:prstGeom>
        <a:solidFill>
          <a:srgbClr val="D9E1F2"/>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rgbClr val="C00000"/>
              </a:solidFill>
              <a:latin typeface="ＭＳ Ｐゴシック" panose="020B0600070205080204" pitchFamily="50" charset="-128"/>
              <a:ea typeface="ＭＳ Ｐゴシック" panose="020B0600070205080204" pitchFamily="50" charset="-128"/>
            </a:rPr>
            <a:t>*2 </a:t>
          </a:r>
          <a:r>
            <a:rPr kumimoji="1" lang="ja-JP" altLang="en-US" sz="1100" b="0" u="sng">
              <a:solidFill>
                <a:sysClr val="windowText" lastClr="000000"/>
              </a:solidFill>
              <a:latin typeface="ＭＳ Ｐゴシック" panose="020B0600070205080204" pitchFamily="50" charset="-128"/>
              <a:ea typeface="ＭＳ Ｐゴシック" panose="020B0600070205080204" pitchFamily="50" charset="-128"/>
            </a:rPr>
            <a:t>実施日について</a:t>
          </a:r>
          <a:endParaRPr kumimoji="1" lang="en-US" altLang="ja-JP" sz="1100"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・同一校に対し、第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回まで実施を行うことができます。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・第</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回～第３回には同日を設定できません。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11</xdr:row>
      <xdr:rowOff>28575</xdr:rowOff>
    </xdr:from>
    <xdr:to>
      <xdr:col>9</xdr:col>
      <xdr:colOff>0</xdr:colOff>
      <xdr:row>18</xdr:row>
      <xdr:rowOff>0</xdr:rowOff>
    </xdr:to>
    <xdr:sp macro="" textlink="">
      <xdr:nvSpPr>
        <xdr:cNvPr id="2" name="Line 2"/>
        <xdr:cNvSpPr>
          <a:spLocks noChangeShapeType="1"/>
        </xdr:cNvSpPr>
      </xdr:nvSpPr>
      <xdr:spPr bwMode="auto">
        <a:xfrm flipH="1">
          <a:off x="2819400" y="2124075"/>
          <a:ext cx="0" cy="2638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9527</xdr:colOff>
      <xdr:row>11</xdr:row>
      <xdr:rowOff>47625</xdr:rowOff>
    </xdr:from>
    <xdr:to>
      <xdr:col>15</xdr:col>
      <xdr:colOff>314326</xdr:colOff>
      <xdr:row>11</xdr:row>
      <xdr:rowOff>342900</xdr:rowOff>
    </xdr:to>
    <xdr:sp macro="" textlink="">
      <xdr:nvSpPr>
        <xdr:cNvPr id="3" name="左右矢印 2"/>
        <xdr:cNvSpPr/>
      </xdr:nvSpPr>
      <xdr:spPr>
        <a:xfrm>
          <a:off x="2495552" y="2495550"/>
          <a:ext cx="2638424"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19052</xdr:colOff>
      <xdr:row>12</xdr:row>
      <xdr:rowOff>41275</xdr:rowOff>
    </xdr:from>
    <xdr:to>
      <xdr:col>14</xdr:col>
      <xdr:colOff>9526</xdr:colOff>
      <xdr:row>12</xdr:row>
      <xdr:rowOff>336550</xdr:rowOff>
    </xdr:to>
    <xdr:sp macro="" textlink="">
      <xdr:nvSpPr>
        <xdr:cNvPr id="4" name="左右矢印 3"/>
        <xdr:cNvSpPr/>
      </xdr:nvSpPr>
      <xdr:spPr>
        <a:xfrm>
          <a:off x="2505077" y="2870200"/>
          <a:ext cx="1990724"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38101</xdr:colOff>
      <xdr:row>13</xdr:row>
      <xdr:rowOff>34925</xdr:rowOff>
    </xdr:from>
    <xdr:to>
      <xdr:col>15</xdr:col>
      <xdr:colOff>323851</xdr:colOff>
      <xdr:row>13</xdr:row>
      <xdr:rowOff>330200</xdr:rowOff>
    </xdr:to>
    <xdr:sp macro="" textlink="">
      <xdr:nvSpPr>
        <xdr:cNvPr id="5" name="左右矢印 4"/>
        <xdr:cNvSpPr/>
      </xdr:nvSpPr>
      <xdr:spPr>
        <a:xfrm>
          <a:off x="2857501" y="3244850"/>
          <a:ext cx="22860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38102</xdr:colOff>
      <xdr:row>14</xdr:row>
      <xdr:rowOff>28575</xdr:rowOff>
    </xdr:from>
    <xdr:to>
      <xdr:col>16</xdr:col>
      <xdr:colOff>314325</xdr:colOff>
      <xdr:row>14</xdr:row>
      <xdr:rowOff>323850</xdr:rowOff>
    </xdr:to>
    <xdr:sp macro="" textlink="">
      <xdr:nvSpPr>
        <xdr:cNvPr id="6" name="左右矢印 5"/>
        <xdr:cNvSpPr/>
      </xdr:nvSpPr>
      <xdr:spPr>
        <a:xfrm>
          <a:off x="2857502" y="3619500"/>
          <a:ext cx="2609848"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28576</xdr:colOff>
      <xdr:row>15</xdr:row>
      <xdr:rowOff>22225</xdr:rowOff>
    </xdr:from>
    <xdr:to>
      <xdr:col>18</xdr:col>
      <xdr:colOff>9525</xdr:colOff>
      <xdr:row>15</xdr:row>
      <xdr:rowOff>317500</xdr:rowOff>
    </xdr:to>
    <xdr:sp macro="" textlink="">
      <xdr:nvSpPr>
        <xdr:cNvPr id="7" name="左右矢印 6"/>
        <xdr:cNvSpPr/>
      </xdr:nvSpPr>
      <xdr:spPr>
        <a:xfrm>
          <a:off x="3181351" y="3994150"/>
          <a:ext cx="2647949"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38101</xdr:colOff>
      <xdr:row>16</xdr:row>
      <xdr:rowOff>15875</xdr:rowOff>
    </xdr:from>
    <xdr:to>
      <xdr:col>19</xdr:col>
      <xdr:colOff>0</xdr:colOff>
      <xdr:row>16</xdr:row>
      <xdr:rowOff>311150</xdr:rowOff>
    </xdr:to>
    <xdr:sp macro="" textlink="">
      <xdr:nvSpPr>
        <xdr:cNvPr id="8" name="左右矢印 7"/>
        <xdr:cNvSpPr/>
      </xdr:nvSpPr>
      <xdr:spPr>
        <a:xfrm>
          <a:off x="3524251" y="4368800"/>
          <a:ext cx="2628899"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19052</xdr:colOff>
      <xdr:row>17</xdr:row>
      <xdr:rowOff>38100</xdr:rowOff>
    </xdr:from>
    <xdr:to>
      <xdr:col>19</xdr:col>
      <xdr:colOff>133350</xdr:colOff>
      <xdr:row>17</xdr:row>
      <xdr:rowOff>333375</xdr:rowOff>
    </xdr:to>
    <xdr:sp macro="" textlink="">
      <xdr:nvSpPr>
        <xdr:cNvPr id="9" name="左右矢印 8"/>
        <xdr:cNvSpPr/>
      </xdr:nvSpPr>
      <xdr:spPr>
        <a:xfrm>
          <a:off x="3505202" y="4772025"/>
          <a:ext cx="2781298"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323850</xdr:colOff>
      <xdr:row>18</xdr:row>
      <xdr:rowOff>371475</xdr:rowOff>
    </xdr:from>
    <xdr:to>
      <xdr:col>28</xdr:col>
      <xdr:colOff>352425</xdr:colOff>
      <xdr:row>19</xdr:row>
      <xdr:rowOff>285750</xdr:rowOff>
    </xdr:to>
    <xdr:sp macro="" textlink="">
      <xdr:nvSpPr>
        <xdr:cNvPr id="11" name="左右矢印 10"/>
        <xdr:cNvSpPr/>
      </xdr:nvSpPr>
      <xdr:spPr>
        <a:xfrm>
          <a:off x="7705725" y="5486400"/>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323850</xdr:colOff>
      <xdr:row>19</xdr:row>
      <xdr:rowOff>361950</xdr:rowOff>
    </xdr:from>
    <xdr:to>
      <xdr:col>28</xdr:col>
      <xdr:colOff>352425</xdr:colOff>
      <xdr:row>20</xdr:row>
      <xdr:rowOff>276225</xdr:rowOff>
    </xdr:to>
    <xdr:sp macro="" textlink="">
      <xdr:nvSpPr>
        <xdr:cNvPr id="12" name="左右矢印 11"/>
        <xdr:cNvSpPr/>
      </xdr:nvSpPr>
      <xdr:spPr>
        <a:xfrm>
          <a:off x="7705725" y="5857875"/>
          <a:ext cx="3962400" cy="295275"/>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9999"/>
  </sheetPr>
  <dimension ref="A1:L25"/>
  <sheetViews>
    <sheetView tabSelected="1" zoomScale="70" zoomScaleNormal="70" workbookViewId="0">
      <selection activeCell="H38" sqref="H38"/>
    </sheetView>
  </sheetViews>
  <sheetFormatPr defaultRowHeight="13.5"/>
  <cols>
    <col min="1" max="1" width="6.125" style="68" customWidth="1"/>
    <col min="2" max="2" width="3.875" style="68" customWidth="1"/>
    <col min="3" max="3" width="1.5" style="68" customWidth="1"/>
    <col min="4" max="4" width="14.125" style="68" customWidth="1"/>
    <col min="5" max="5" width="1.625" style="89" customWidth="1"/>
    <col min="6" max="6" width="32.5" style="68" customWidth="1"/>
    <col min="7" max="7" width="1.625" style="89" customWidth="1"/>
    <col min="8" max="8" width="29.625" style="68" bestFit="1" customWidth="1"/>
    <col min="9" max="9" width="1.625" style="89" customWidth="1"/>
    <col min="10" max="10" width="25.75" style="68" customWidth="1"/>
    <col min="11" max="11" width="1.625" style="89" customWidth="1"/>
    <col min="12" max="12" width="28.875" style="68" customWidth="1"/>
    <col min="13" max="56" width="6.125" style="68" customWidth="1"/>
    <col min="57" max="16384" width="9" style="68"/>
  </cols>
  <sheetData>
    <row r="1" spans="1:12">
      <c r="B1" s="90"/>
    </row>
    <row r="2" spans="1:12" ht="14.25" thickBot="1">
      <c r="A2" s="90"/>
      <c r="B2" s="90" t="s">
        <v>392</v>
      </c>
    </row>
    <row r="3" spans="1:12" ht="21" customHeight="1">
      <c r="A3" s="89"/>
      <c r="B3" s="97"/>
      <c r="C3" s="98"/>
      <c r="D3" s="99" t="s">
        <v>411</v>
      </c>
      <c r="E3" s="100"/>
      <c r="F3" s="99" t="s">
        <v>412</v>
      </c>
      <c r="G3" s="100"/>
      <c r="H3" s="99" t="s">
        <v>416</v>
      </c>
      <c r="I3" s="100"/>
      <c r="J3" s="99" t="s">
        <v>413</v>
      </c>
      <c r="K3" s="100"/>
      <c r="L3" s="101" t="s">
        <v>59</v>
      </c>
    </row>
    <row r="4" spans="1:12" ht="21" customHeight="1">
      <c r="A4" s="89"/>
      <c r="B4" s="182">
        <v>1</v>
      </c>
      <c r="C4" s="183"/>
      <c r="D4" s="184" t="s">
        <v>393</v>
      </c>
      <c r="E4" s="183"/>
      <c r="F4" s="185" t="s">
        <v>719</v>
      </c>
      <c r="G4" s="306"/>
      <c r="H4" s="323" t="s">
        <v>417</v>
      </c>
      <c r="I4" s="306"/>
      <c r="J4" s="320" t="s">
        <v>720</v>
      </c>
      <c r="K4" s="183"/>
      <c r="L4" s="186"/>
    </row>
    <row r="5" spans="1:12" ht="21" customHeight="1">
      <c r="A5" s="89"/>
      <c r="B5" s="182">
        <v>2</v>
      </c>
      <c r="C5" s="183"/>
      <c r="D5" s="184" t="s">
        <v>400</v>
      </c>
      <c r="E5" s="183"/>
      <c r="F5" s="185" t="s">
        <v>721</v>
      </c>
      <c r="G5" s="307"/>
      <c r="H5" s="323"/>
      <c r="I5" s="307"/>
      <c r="J5" s="321"/>
      <c r="K5" s="183"/>
      <c r="L5" s="186"/>
    </row>
    <row r="6" spans="1:12" ht="21" customHeight="1">
      <c r="A6" s="89"/>
      <c r="B6" s="187">
        <v>3</v>
      </c>
      <c r="C6" s="188"/>
      <c r="D6" s="189" t="s">
        <v>401</v>
      </c>
      <c r="E6" s="188"/>
      <c r="F6" s="190" t="s">
        <v>398</v>
      </c>
      <c r="G6" s="308"/>
      <c r="H6" s="324"/>
      <c r="I6" s="308"/>
      <c r="J6" s="319"/>
      <c r="K6" s="188"/>
      <c r="L6" s="191"/>
    </row>
    <row r="7" spans="1:12" ht="21" customHeight="1">
      <c r="A7" s="89"/>
      <c r="B7" s="192">
        <v>4</v>
      </c>
      <c r="C7" s="193"/>
      <c r="D7" s="194" t="s">
        <v>402</v>
      </c>
      <c r="E7" s="193"/>
      <c r="F7" s="195" t="s">
        <v>722</v>
      </c>
      <c r="G7" s="309"/>
      <c r="H7" s="328" t="s">
        <v>723</v>
      </c>
      <c r="I7" s="309"/>
      <c r="J7" s="316" t="s">
        <v>724</v>
      </c>
      <c r="K7" s="193"/>
      <c r="L7" s="196"/>
    </row>
    <row r="8" spans="1:12" ht="21" customHeight="1">
      <c r="A8" s="89"/>
      <c r="B8" s="187">
        <v>5</v>
      </c>
      <c r="C8" s="188"/>
      <c r="D8" s="189" t="s">
        <v>725</v>
      </c>
      <c r="E8" s="188"/>
      <c r="F8" s="190" t="s">
        <v>399</v>
      </c>
      <c r="G8" s="308"/>
      <c r="H8" s="319"/>
      <c r="I8" s="308"/>
      <c r="J8" s="319"/>
      <c r="K8" s="188"/>
      <c r="L8" s="191"/>
    </row>
    <row r="9" spans="1:12" ht="21" customHeight="1">
      <c r="A9" s="89"/>
      <c r="B9" s="104">
        <v>6</v>
      </c>
      <c r="C9" s="95"/>
      <c r="D9" s="105" t="s">
        <v>394</v>
      </c>
      <c r="E9" s="95"/>
      <c r="F9" s="96" t="s">
        <v>460</v>
      </c>
      <c r="G9" s="310" t="s">
        <v>414</v>
      </c>
      <c r="H9" s="311"/>
      <c r="I9" s="311"/>
      <c r="J9" s="312"/>
      <c r="K9" s="329"/>
      <c r="L9" s="330" t="s">
        <v>428</v>
      </c>
    </row>
    <row r="10" spans="1:12" ht="21" customHeight="1">
      <c r="A10" s="89"/>
      <c r="B10" s="102">
        <v>7</v>
      </c>
      <c r="C10" s="92"/>
      <c r="D10" s="106" t="s">
        <v>395</v>
      </c>
      <c r="E10" s="92"/>
      <c r="F10" s="91" t="s">
        <v>403</v>
      </c>
      <c r="G10" s="313"/>
      <c r="H10" s="325" t="s">
        <v>418</v>
      </c>
      <c r="I10" s="313"/>
      <c r="J10" s="342" t="s">
        <v>419</v>
      </c>
      <c r="K10" s="314"/>
      <c r="L10" s="331"/>
    </row>
    <row r="11" spans="1:12" ht="21" customHeight="1">
      <c r="A11" s="89"/>
      <c r="B11" s="102">
        <v>8</v>
      </c>
      <c r="C11" s="92"/>
      <c r="D11" s="106" t="s">
        <v>396</v>
      </c>
      <c r="E11" s="92"/>
      <c r="F11" s="91" t="s">
        <v>404</v>
      </c>
      <c r="G11" s="314"/>
      <c r="H11" s="326"/>
      <c r="I11" s="314"/>
      <c r="J11" s="343"/>
      <c r="K11" s="314"/>
      <c r="L11" s="331"/>
    </row>
    <row r="12" spans="1:12" ht="21" customHeight="1">
      <c r="A12" s="89"/>
      <c r="B12" s="103">
        <v>9</v>
      </c>
      <c r="C12" s="93"/>
      <c r="D12" s="107" t="s">
        <v>415</v>
      </c>
      <c r="E12" s="93"/>
      <c r="F12" s="94" t="s">
        <v>405</v>
      </c>
      <c r="G12" s="315"/>
      <c r="H12" s="327"/>
      <c r="I12" s="315"/>
      <c r="J12" s="344"/>
      <c r="K12" s="315"/>
      <c r="L12" s="332"/>
    </row>
    <row r="13" spans="1:12" ht="21" customHeight="1">
      <c r="A13" s="89"/>
      <c r="B13" s="192">
        <v>10</v>
      </c>
      <c r="C13" s="193"/>
      <c r="D13" s="194" t="s">
        <v>397</v>
      </c>
      <c r="E13" s="193"/>
      <c r="F13" s="195" t="s">
        <v>406</v>
      </c>
      <c r="G13" s="309"/>
      <c r="H13" s="322" t="s">
        <v>420</v>
      </c>
      <c r="I13" s="309"/>
      <c r="J13" s="316" t="s">
        <v>421</v>
      </c>
      <c r="K13" s="193"/>
      <c r="L13" s="196"/>
    </row>
    <row r="14" spans="1:12" ht="21" customHeight="1">
      <c r="A14" s="89"/>
      <c r="B14" s="182">
        <v>11</v>
      </c>
      <c r="C14" s="183"/>
      <c r="D14" s="184" t="s">
        <v>407</v>
      </c>
      <c r="E14" s="183"/>
      <c r="F14" s="185" t="s">
        <v>408</v>
      </c>
      <c r="G14" s="307"/>
      <c r="H14" s="323"/>
      <c r="I14" s="307"/>
      <c r="J14" s="317"/>
      <c r="K14" s="183"/>
      <c r="L14" s="186"/>
    </row>
    <row r="15" spans="1:12" ht="21" customHeight="1">
      <c r="A15" s="89"/>
      <c r="B15" s="187">
        <v>12</v>
      </c>
      <c r="C15" s="188"/>
      <c r="D15" s="189" t="s">
        <v>409</v>
      </c>
      <c r="E15" s="188"/>
      <c r="F15" s="190" t="s">
        <v>743</v>
      </c>
      <c r="G15" s="308"/>
      <c r="H15" s="324"/>
      <c r="I15" s="308"/>
      <c r="J15" s="318"/>
      <c r="K15" s="188"/>
      <c r="L15" s="191"/>
    </row>
    <row r="16" spans="1:12" ht="21" customHeight="1" thickBot="1">
      <c r="A16" s="89"/>
      <c r="B16" s="297">
        <v>13</v>
      </c>
      <c r="C16" s="298"/>
      <c r="D16" s="299" t="s">
        <v>410</v>
      </c>
      <c r="E16" s="298"/>
      <c r="F16" s="300" t="s">
        <v>726</v>
      </c>
      <c r="G16" s="298"/>
      <c r="H16" s="300" t="s">
        <v>726</v>
      </c>
      <c r="I16" s="298"/>
      <c r="J16" s="300" t="s">
        <v>422</v>
      </c>
      <c r="K16" s="298"/>
      <c r="L16" s="301"/>
    </row>
    <row r="18" spans="2:6">
      <c r="B18" s="90" t="s">
        <v>423</v>
      </c>
    </row>
    <row r="20" spans="2:6" ht="24" customHeight="1">
      <c r="B20" s="333"/>
      <c r="C20" s="334"/>
      <c r="D20" s="335"/>
      <c r="F20" s="68" t="s">
        <v>424</v>
      </c>
    </row>
    <row r="21" spans="2:6" ht="7.5" customHeight="1"/>
    <row r="22" spans="2:6" ht="24" customHeight="1">
      <c r="B22" s="336"/>
      <c r="C22" s="337"/>
      <c r="D22" s="338"/>
      <c r="F22" s="68" t="s">
        <v>425</v>
      </c>
    </row>
    <row r="23" spans="2:6" ht="9.75" customHeight="1"/>
    <row r="24" spans="2:6" ht="24" customHeight="1">
      <c r="B24" s="339"/>
      <c r="C24" s="340"/>
      <c r="D24" s="341"/>
      <c r="F24" s="68" t="s">
        <v>426</v>
      </c>
    </row>
    <row r="25" spans="2:6" ht="20.25" customHeight="1">
      <c r="F25" s="68" t="s">
        <v>427</v>
      </c>
    </row>
  </sheetData>
  <mergeCells count="22">
    <mergeCell ref="K9:K12"/>
    <mergeCell ref="L9:L12"/>
    <mergeCell ref="B20:D20"/>
    <mergeCell ref="B22:D22"/>
    <mergeCell ref="B24:D24"/>
    <mergeCell ref="I10:I12"/>
    <mergeCell ref="J10:J12"/>
    <mergeCell ref="G4:G6"/>
    <mergeCell ref="G7:G8"/>
    <mergeCell ref="G9:J9"/>
    <mergeCell ref="G10:G12"/>
    <mergeCell ref="G13:G15"/>
    <mergeCell ref="I13:I15"/>
    <mergeCell ref="J13:J15"/>
    <mergeCell ref="I7:I8"/>
    <mergeCell ref="J7:J8"/>
    <mergeCell ref="I4:I6"/>
    <mergeCell ref="J4:J6"/>
    <mergeCell ref="H13:H15"/>
    <mergeCell ref="H4:H6"/>
    <mergeCell ref="H10:H12"/>
    <mergeCell ref="H7:H8"/>
  </mergeCells>
  <phoneticPr fontId="3"/>
  <hyperlinks>
    <hyperlink ref="D4" location="様式1!A1" display="様式1"/>
    <hyperlink ref="D5" location="様式2Ⅰ!A1" display="様式2Ⅰ"/>
    <hyperlink ref="D6" location="様式2Ⅱ!A1" display="様式2Ⅱ"/>
    <hyperlink ref="D7" location="様式3!A1" display="様式3Ⅰ"/>
    <hyperlink ref="D8" location="様式3Ⅱ!A1" display="様式3Ⅱ"/>
    <hyperlink ref="D13" location="様式9!A1" display="様式9"/>
    <hyperlink ref="D14" location="'様式9(別紙イ)'!A1" display="様式9(別紙イ)"/>
    <hyperlink ref="D15" location="'様式9(別紙ロ）'!A1" display="様式9(別紙ロ）"/>
    <hyperlink ref="D16" location="'(付属)分野'!A1" display="(付属)分野"/>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view="pageBreakPreview" zoomScaleNormal="100" zoomScaleSheetLayoutView="100" workbookViewId="0">
      <selection sqref="A1:B1"/>
    </sheetView>
  </sheetViews>
  <sheetFormatPr defaultRowHeight="18.75"/>
  <cols>
    <col min="1" max="1" width="4" style="273" customWidth="1"/>
    <col min="2" max="2" width="12.875" style="273" customWidth="1"/>
    <col min="3" max="3" width="2.875" style="293" customWidth="1"/>
    <col min="4" max="4" width="10.875" style="273" customWidth="1"/>
    <col min="5" max="5" width="2.875" style="293" customWidth="1"/>
    <col min="6" max="6" width="10.875" style="273" customWidth="1"/>
    <col min="7" max="7" width="2.875" style="293" customWidth="1"/>
    <col min="8" max="8" width="10.875" style="273" customWidth="1"/>
    <col min="9" max="9" width="2.875" style="293" customWidth="1"/>
    <col min="10" max="10" width="10.875" style="273" customWidth="1"/>
    <col min="11" max="11" width="2.875" style="293" customWidth="1"/>
    <col min="12" max="12" width="10.875" style="273" customWidth="1"/>
    <col min="13" max="13" width="2.875" style="293" customWidth="1"/>
    <col min="14" max="14" width="10.875" style="273" customWidth="1"/>
    <col min="15" max="15" width="2.875" style="293" customWidth="1"/>
    <col min="16" max="16" width="10.875" style="273" customWidth="1"/>
    <col min="17" max="17" width="2.875" style="293" customWidth="1"/>
    <col min="18" max="18" width="10.875" style="273" customWidth="1"/>
    <col min="19" max="19" width="2.875" style="293" customWidth="1"/>
    <col min="20" max="20" width="10.875" style="273" customWidth="1"/>
    <col min="21" max="16384" width="9" style="273"/>
  </cols>
  <sheetData>
    <row r="1" spans="1:20" ht="34.5" customHeight="1" thickBot="1">
      <c r="A1" s="926" t="s">
        <v>688</v>
      </c>
      <c r="B1" s="927"/>
      <c r="C1" s="926" t="s">
        <v>689</v>
      </c>
      <c r="D1" s="928"/>
      <c r="E1" s="928"/>
      <c r="F1" s="928"/>
      <c r="G1" s="928"/>
      <c r="H1" s="928"/>
      <c r="I1" s="928"/>
      <c r="J1" s="928"/>
      <c r="K1" s="928"/>
      <c r="L1" s="928"/>
      <c r="M1" s="928"/>
      <c r="N1" s="928"/>
      <c r="O1" s="928"/>
      <c r="P1" s="928"/>
      <c r="Q1" s="928"/>
      <c r="R1" s="928"/>
      <c r="S1" s="928"/>
      <c r="T1" s="927"/>
    </row>
    <row r="2" spans="1:20" ht="34.5" customHeight="1">
      <c r="A2" s="274">
        <v>1</v>
      </c>
      <c r="B2" s="275" t="s">
        <v>68</v>
      </c>
      <c r="C2" s="276" t="s">
        <v>690</v>
      </c>
      <c r="D2" s="277" t="s">
        <v>229</v>
      </c>
      <c r="E2" s="278" t="s">
        <v>691</v>
      </c>
      <c r="F2" s="277" t="s">
        <v>69</v>
      </c>
      <c r="G2" s="278" t="s">
        <v>692</v>
      </c>
      <c r="H2" s="277" t="s">
        <v>70</v>
      </c>
      <c r="I2" s="278" t="s">
        <v>582</v>
      </c>
      <c r="J2" s="277" t="s">
        <v>230</v>
      </c>
      <c r="K2" s="278" t="s">
        <v>693</v>
      </c>
      <c r="L2" s="277" t="s">
        <v>71</v>
      </c>
      <c r="M2" s="278" t="s">
        <v>694</v>
      </c>
      <c r="N2" s="277" t="s">
        <v>670</v>
      </c>
      <c r="O2" s="278" t="s">
        <v>695</v>
      </c>
      <c r="P2" s="277" t="s">
        <v>672</v>
      </c>
      <c r="Q2" s="278" t="s">
        <v>696</v>
      </c>
      <c r="R2" s="279" t="s">
        <v>697</v>
      </c>
      <c r="S2" s="278" t="s">
        <v>698</v>
      </c>
      <c r="T2" s="277" t="s">
        <v>699</v>
      </c>
    </row>
    <row r="3" spans="1:20" ht="37.5" customHeight="1">
      <c r="A3" s="280">
        <v>2</v>
      </c>
      <c r="B3" s="281" t="s">
        <v>73</v>
      </c>
      <c r="C3" s="282" t="s">
        <v>690</v>
      </c>
      <c r="D3" s="283" t="s">
        <v>74</v>
      </c>
      <c r="E3" s="284" t="s">
        <v>580</v>
      </c>
      <c r="F3" s="283" t="s">
        <v>231</v>
      </c>
      <c r="G3" s="284" t="s">
        <v>692</v>
      </c>
      <c r="H3" s="283" t="s">
        <v>75</v>
      </c>
      <c r="I3" s="285" t="s">
        <v>700</v>
      </c>
      <c r="J3" s="286" t="s">
        <v>676</v>
      </c>
      <c r="K3" s="284" t="s">
        <v>693</v>
      </c>
      <c r="L3" s="283" t="s">
        <v>72</v>
      </c>
      <c r="M3" s="924"/>
      <c r="N3" s="923"/>
      <c r="O3" s="924"/>
      <c r="P3" s="923"/>
      <c r="Q3" s="924"/>
      <c r="R3" s="923"/>
      <c r="S3" s="924"/>
      <c r="T3" s="921"/>
    </row>
    <row r="4" spans="1:20" ht="37.5" customHeight="1">
      <c r="A4" s="280">
        <v>3</v>
      </c>
      <c r="B4" s="281" t="s">
        <v>76</v>
      </c>
      <c r="C4" s="282" t="s">
        <v>579</v>
      </c>
      <c r="D4" s="283" t="s">
        <v>232</v>
      </c>
      <c r="E4" s="284" t="s">
        <v>691</v>
      </c>
      <c r="F4" s="283" t="s">
        <v>77</v>
      </c>
      <c r="G4" s="284" t="s">
        <v>701</v>
      </c>
      <c r="H4" s="283" t="s">
        <v>78</v>
      </c>
      <c r="I4" s="284" t="s">
        <v>702</v>
      </c>
      <c r="J4" s="283" t="s">
        <v>72</v>
      </c>
      <c r="K4" s="925"/>
      <c r="L4" s="923"/>
      <c r="M4" s="925"/>
      <c r="N4" s="923"/>
      <c r="O4" s="925"/>
      <c r="P4" s="923"/>
      <c r="Q4" s="925"/>
      <c r="R4" s="923"/>
      <c r="S4" s="925"/>
      <c r="T4" s="921"/>
    </row>
    <row r="5" spans="1:20" ht="37.5" customHeight="1">
      <c r="A5" s="280">
        <v>4</v>
      </c>
      <c r="B5" s="281" t="s">
        <v>79</v>
      </c>
      <c r="C5" s="282" t="s">
        <v>690</v>
      </c>
      <c r="D5" s="283" t="s">
        <v>80</v>
      </c>
      <c r="E5" s="284" t="s">
        <v>691</v>
      </c>
      <c r="F5" s="283" t="s">
        <v>81</v>
      </c>
      <c r="G5" s="284" t="s">
        <v>703</v>
      </c>
      <c r="H5" s="283" t="s">
        <v>82</v>
      </c>
      <c r="I5" s="284" t="s">
        <v>704</v>
      </c>
      <c r="J5" s="283" t="s">
        <v>83</v>
      </c>
      <c r="K5" s="284" t="s">
        <v>693</v>
      </c>
      <c r="L5" s="283" t="s">
        <v>72</v>
      </c>
      <c r="M5" s="920"/>
      <c r="N5" s="923"/>
      <c r="O5" s="920"/>
      <c r="P5" s="923"/>
      <c r="Q5" s="925"/>
      <c r="R5" s="923"/>
      <c r="S5" s="925"/>
      <c r="T5" s="921"/>
    </row>
    <row r="6" spans="1:20" ht="37.5" customHeight="1">
      <c r="A6" s="280">
        <v>5</v>
      </c>
      <c r="B6" s="281" t="s">
        <v>84</v>
      </c>
      <c r="C6" s="282" t="s">
        <v>690</v>
      </c>
      <c r="D6" s="283" t="s">
        <v>85</v>
      </c>
      <c r="E6" s="284" t="s">
        <v>691</v>
      </c>
      <c r="F6" s="283" t="s">
        <v>86</v>
      </c>
      <c r="G6" s="284" t="s">
        <v>692</v>
      </c>
      <c r="H6" s="283" t="s">
        <v>87</v>
      </c>
      <c r="I6" s="284" t="s">
        <v>704</v>
      </c>
      <c r="J6" s="283" t="s">
        <v>88</v>
      </c>
      <c r="K6" s="284" t="s">
        <v>705</v>
      </c>
      <c r="L6" s="283" t="s">
        <v>89</v>
      </c>
      <c r="M6" s="284" t="s">
        <v>694</v>
      </c>
      <c r="N6" s="283" t="s">
        <v>90</v>
      </c>
      <c r="O6" s="284" t="s">
        <v>695</v>
      </c>
      <c r="P6" s="283" t="s">
        <v>72</v>
      </c>
      <c r="Q6" s="920"/>
      <c r="R6" s="923"/>
      <c r="S6" s="920"/>
      <c r="T6" s="921"/>
    </row>
    <row r="7" spans="1:20" ht="37.5" customHeight="1">
      <c r="A7" s="280">
        <v>6</v>
      </c>
      <c r="B7" s="281" t="s">
        <v>91</v>
      </c>
      <c r="C7" s="282" t="s">
        <v>706</v>
      </c>
      <c r="D7" s="283" t="s">
        <v>92</v>
      </c>
      <c r="E7" s="284" t="s">
        <v>707</v>
      </c>
      <c r="F7" s="283" t="s">
        <v>93</v>
      </c>
      <c r="G7" s="284" t="s">
        <v>708</v>
      </c>
      <c r="H7" s="283" t="s">
        <v>94</v>
      </c>
      <c r="I7" s="284" t="s">
        <v>709</v>
      </c>
      <c r="J7" s="283" t="s">
        <v>95</v>
      </c>
      <c r="K7" s="284" t="s">
        <v>710</v>
      </c>
      <c r="L7" s="283" t="s">
        <v>96</v>
      </c>
      <c r="M7" s="284" t="s">
        <v>711</v>
      </c>
      <c r="N7" s="283" t="s">
        <v>97</v>
      </c>
      <c r="O7" s="284" t="s">
        <v>712</v>
      </c>
      <c r="P7" s="283" t="s">
        <v>98</v>
      </c>
      <c r="Q7" s="284" t="s">
        <v>696</v>
      </c>
      <c r="R7" s="283" t="s">
        <v>678</v>
      </c>
      <c r="S7" s="284" t="s">
        <v>698</v>
      </c>
      <c r="T7" s="283" t="s">
        <v>72</v>
      </c>
    </row>
    <row r="8" spans="1:20" ht="37.5" customHeight="1">
      <c r="A8" s="280">
        <v>7</v>
      </c>
      <c r="B8" s="281" t="s">
        <v>99</v>
      </c>
      <c r="C8" s="282" t="s">
        <v>690</v>
      </c>
      <c r="D8" s="283" t="s">
        <v>100</v>
      </c>
      <c r="E8" s="284" t="s">
        <v>713</v>
      </c>
      <c r="F8" s="283" t="s">
        <v>101</v>
      </c>
      <c r="G8" s="284" t="s">
        <v>714</v>
      </c>
      <c r="H8" s="283" t="s">
        <v>72</v>
      </c>
      <c r="I8" s="922"/>
      <c r="J8" s="923"/>
      <c r="K8" s="922"/>
      <c r="L8" s="923"/>
      <c r="M8" s="922"/>
      <c r="N8" s="923"/>
      <c r="O8" s="922"/>
      <c r="P8" s="923"/>
      <c r="Q8" s="924"/>
      <c r="R8" s="923"/>
      <c r="S8" s="924"/>
      <c r="T8" s="921"/>
    </row>
    <row r="9" spans="1:20" ht="37.5" customHeight="1">
      <c r="A9" s="280">
        <v>8</v>
      </c>
      <c r="B9" s="281" t="s">
        <v>102</v>
      </c>
      <c r="C9" s="282" t="s">
        <v>715</v>
      </c>
      <c r="D9" s="283" t="s">
        <v>103</v>
      </c>
      <c r="E9" s="284" t="s">
        <v>713</v>
      </c>
      <c r="F9" s="283" t="s">
        <v>104</v>
      </c>
      <c r="G9" s="284" t="s">
        <v>716</v>
      </c>
      <c r="H9" s="283" t="s">
        <v>105</v>
      </c>
      <c r="I9" s="284" t="s">
        <v>717</v>
      </c>
      <c r="J9" s="283" t="s">
        <v>106</v>
      </c>
      <c r="K9" s="284" t="s">
        <v>718</v>
      </c>
      <c r="L9" s="283" t="s">
        <v>107</v>
      </c>
      <c r="M9" s="284" t="s">
        <v>694</v>
      </c>
      <c r="N9" s="283" t="s">
        <v>108</v>
      </c>
      <c r="O9" s="284" t="s">
        <v>695</v>
      </c>
      <c r="P9" s="283" t="s">
        <v>72</v>
      </c>
      <c r="Q9" s="925"/>
      <c r="R9" s="923"/>
      <c r="S9" s="925"/>
      <c r="T9" s="921"/>
    </row>
    <row r="10" spans="1:20" ht="37.5" customHeight="1" thickBot="1">
      <c r="A10" s="280">
        <v>9</v>
      </c>
      <c r="B10" s="287" t="s">
        <v>109</v>
      </c>
      <c r="C10" s="288" t="s">
        <v>579</v>
      </c>
      <c r="D10" s="289" t="s">
        <v>233</v>
      </c>
      <c r="E10" s="290" t="s">
        <v>707</v>
      </c>
      <c r="F10" s="289" t="s">
        <v>110</v>
      </c>
      <c r="G10" s="290" t="s">
        <v>581</v>
      </c>
      <c r="H10" s="289" t="s">
        <v>234</v>
      </c>
      <c r="I10" s="290" t="s">
        <v>582</v>
      </c>
      <c r="J10" s="289" t="s">
        <v>235</v>
      </c>
      <c r="K10" s="290" t="s">
        <v>583</v>
      </c>
      <c r="L10" s="289" t="s">
        <v>685</v>
      </c>
      <c r="M10" s="291" t="s">
        <v>584</v>
      </c>
      <c r="N10" s="292" t="s">
        <v>327</v>
      </c>
      <c r="O10" s="917"/>
      <c r="P10" s="918"/>
      <c r="Q10" s="917"/>
      <c r="R10" s="918"/>
      <c r="S10" s="917"/>
      <c r="T10" s="919"/>
    </row>
    <row r="11" spans="1:20" ht="37.5" customHeight="1"/>
    <row r="12" spans="1:20" ht="34.5" customHeight="1"/>
  </sheetData>
  <mergeCells count="28">
    <mergeCell ref="K4:L4"/>
    <mergeCell ref="M4:N4"/>
    <mergeCell ref="O4:P4"/>
    <mergeCell ref="Q4:R4"/>
    <mergeCell ref="S4:T4"/>
    <mergeCell ref="M5:N5"/>
    <mergeCell ref="O5:P5"/>
    <mergeCell ref="Q5:R5"/>
    <mergeCell ref="S5:T5"/>
    <mergeCell ref="Q6:R6"/>
    <mergeCell ref="A1:B1"/>
    <mergeCell ref="C1:T1"/>
    <mergeCell ref="M3:N3"/>
    <mergeCell ref="O3:P3"/>
    <mergeCell ref="Q3:R3"/>
    <mergeCell ref="S3:T3"/>
    <mergeCell ref="O10:P10"/>
    <mergeCell ref="Q10:R10"/>
    <mergeCell ref="S10:T10"/>
    <mergeCell ref="S6:T6"/>
    <mergeCell ref="I8:J8"/>
    <mergeCell ref="K8:L8"/>
    <mergeCell ref="M8:N8"/>
    <mergeCell ref="O8:P8"/>
    <mergeCell ref="Q8:R8"/>
    <mergeCell ref="S8:T8"/>
    <mergeCell ref="Q9:R9"/>
    <mergeCell ref="S9:T9"/>
  </mergeCells>
  <phoneticPr fontId="3"/>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G67"/>
  <sheetViews>
    <sheetView workbookViewId="0">
      <selection activeCell="P20" sqref="P20"/>
    </sheetView>
  </sheetViews>
  <sheetFormatPr defaultRowHeight="13.5"/>
  <cols>
    <col min="2" max="2" width="13" customWidth="1"/>
    <col min="3" max="11" width="4" customWidth="1"/>
    <col min="14" max="14" width="13.625" bestFit="1" customWidth="1"/>
    <col min="15" max="15" width="4" customWidth="1"/>
    <col min="17" max="17" width="3.5" customWidth="1"/>
    <col min="19" max="19" width="4.25" customWidth="1"/>
    <col min="21" max="21" width="4.25" customWidth="1"/>
    <col min="22" max="33" width="8.5" customWidth="1"/>
  </cols>
  <sheetData>
    <row r="1" spans="1:33">
      <c r="A1">
        <v>1</v>
      </c>
      <c r="B1" s="272" t="s">
        <v>68</v>
      </c>
      <c r="C1" s="272" t="s">
        <v>579</v>
      </c>
      <c r="D1" s="272" t="s">
        <v>580</v>
      </c>
      <c r="E1" s="272" t="s">
        <v>581</v>
      </c>
      <c r="F1" s="272" t="s">
        <v>582</v>
      </c>
      <c r="G1" s="272" t="s">
        <v>583</v>
      </c>
      <c r="H1" s="272" t="s">
        <v>584</v>
      </c>
      <c r="I1" s="272" t="s">
        <v>667</v>
      </c>
      <c r="J1" s="272" t="s">
        <v>668</v>
      </c>
      <c r="K1" s="272" t="s">
        <v>669</v>
      </c>
      <c r="M1" s="272" t="s">
        <v>185</v>
      </c>
      <c r="N1" s="272" t="s">
        <v>229</v>
      </c>
      <c r="Q1">
        <v>1</v>
      </c>
      <c r="R1" t="s">
        <v>243</v>
      </c>
      <c r="T1" t="s">
        <v>314</v>
      </c>
      <c r="V1" s="70" t="s">
        <v>237</v>
      </c>
      <c r="W1" s="70" t="s">
        <v>328</v>
      </c>
      <c r="X1" s="70" t="s">
        <v>327</v>
      </c>
      <c r="Y1" s="70"/>
      <c r="Z1" s="70" t="s">
        <v>329</v>
      </c>
      <c r="AA1" s="70"/>
      <c r="AB1" s="70" t="s">
        <v>330</v>
      </c>
      <c r="AC1" s="70" t="s">
        <v>331</v>
      </c>
      <c r="AD1" s="70" t="s">
        <v>332</v>
      </c>
      <c r="AE1" s="70"/>
      <c r="AF1" s="70" t="s">
        <v>333</v>
      </c>
      <c r="AG1" s="70"/>
    </row>
    <row r="2" spans="1:33">
      <c r="A2">
        <v>2</v>
      </c>
      <c r="B2" s="272" t="s">
        <v>73</v>
      </c>
      <c r="C2" s="272" t="s">
        <v>579</v>
      </c>
      <c r="D2" s="272" t="s">
        <v>580</v>
      </c>
      <c r="E2" s="272" t="s">
        <v>581</v>
      </c>
      <c r="F2" s="272" t="s">
        <v>582</v>
      </c>
      <c r="G2" s="272" t="s">
        <v>583</v>
      </c>
      <c r="H2" s="272"/>
      <c r="I2" s="272"/>
      <c r="J2" s="272"/>
      <c r="K2" s="272"/>
      <c r="M2" s="272" t="s">
        <v>186</v>
      </c>
      <c r="N2" s="272" t="s">
        <v>69</v>
      </c>
      <c r="Q2">
        <v>2</v>
      </c>
      <c r="R2" t="s">
        <v>244</v>
      </c>
      <c r="T2" t="s">
        <v>315</v>
      </c>
      <c r="V2" s="70" t="s">
        <v>334</v>
      </c>
      <c r="W2" s="70" t="s">
        <v>336</v>
      </c>
      <c r="X2" s="70" t="s">
        <v>335</v>
      </c>
      <c r="Y2" s="70"/>
      <c r="Z2" s="70" t="s">
        <v>337</v>
      </c>
      <c r="AA2" s="70" t="s">
        <v>338</v>
      </c>
      <c r="AB2" s="70" t="s">
        <v>339</v>
      </c>
      <c r="AC2" s="70" t="s">
        <v>340</v>
      </c>
      <c r="AD2" s="70" t="s">
        <v>341</v>
      </c>
      <c r="AE2" s="70"/>
      <c r="AF2" s="70" t="s">
        <v>342</v>
      </c>
      <c r="AG2" s="70" t="s">
        <v>18</v>
      </c>
    </row>
    <row r="3" spans="1:33">
      <c r="A3">
        <v>3</v>
      </c>
      <c r="B3" s="272" t="s">
        <v>76</v>
      </c>
      <c r="C3" s="272" t="s">
        <v>579</v>
      </c>
      <c r="D3" s="272" t="s">
        <v>580</v>
      </c>
      <c r="E3" s="272" t="s">
        <v>581</v>
      </c>
      <c r="F3" s="272" t="s">
        <v>582</v>
      </c>
      <c r="G3" s="272"/>
      <c r="H3" s="272"/>
      <c r="I3" s="272"/>
      <c r="J3" s="272"/>
      <c r="K3" s="272"/>
      <c r="M3" s="272" t="s">
        <v>187</v>
      </c>
      <c r="N3" s="272" t="s">
        <v>70</v>
      </c>
      <c r="Q3">
        <v>3</v>
      </c>
      <c r="R3" t="s">
        <v>245</v>
      </c>
      <c r="T3" t="s">
        <v>316</v>
      </c>
      <c r="V3" s="70" t="s">
        <v>343</v>
      </c>
      <c r="W3" s="70"/>
      <c r="X3" s="70"/>
      <c r="Y3" s="70"/>
      <c r="Z3" s="70" t="s">
        <v>344</v>
      </c>
      <c r="AA3" s="70" t="s">
        <v>365</v>
      </c>
      <c r="AB3" s="70" t="s">
        <v>346</v>
      </c>
      <c r="AC3" s="70"/>
      <c r="AD3" s="70"/>
      <c r="AE3" s="70"/>
      <c r="AF3" s="70" t="s">
        <v>237</v>
      </c>
      <c r="AG3" s="70" t="s">
        <v>347</v>
      </c>
    </row>
    <row r="4" spans="1:33">
      <c r="A4">
        <v>4</v>
      </c>
      <c r="B4" s="272" t="s">
        <v>79</v>
      </c>
      <c r="C4" s="272" t="s">
        <v>579</v>
      </c>
      <c r="D4" s="272" t="s">
        <v>580</v>
      </c>
      <c r="E4" s="272" t="s">
        <v>581</v>
      </c>
      <c r="F4" s="272" t="s">
        <v>582</v>
      </c>
      <c r="G4" s="272" t="s">
        <v>583</v>
      </c>
      <c r="H4" s="272"/>
      <c r="I4" s="272"/>
      <c r="J4" s="272"/>
      <c r="K4" s="272"/>
      <c r="M4" s="272" t="s">
        <v>188</v>
      </c>
      <c r="N4" s="272" t="s">
        <v>230</v>
      </c>
      <c r="Q4">
        <v>4</v>
      </c>
      <c r="R4" t="s">
        <v>246</v>
      </c>
      <c r="T4" t="s">
        <v>317</v>
      </c>
      <c r="V4" s="70" t="s">
        <v>348</v>
      </c>
      <c r="W4" s="70"/>
      <c r="X4" s="70"/>
      <c r="Y4" s="70"/>
      <c r="Z4" s="70" t="s">
        <v>349</v>
      </c>
      <c r="AA4" s="70" t="s">
        <v>345</v>
      </c>
      <c r="AB4" s="70" t="s">
        <v>350</v>
      </c>
      <c r="AC4" s="70"/>
      <c r="AD4" s="70"/>
      <c r="AE4" s="70"/>
      <c r="AF4" s="70" t="s">
        <v>328</v>
      </c>
      <c r="AG4" s="70" t="s">
        <v>347</v>
      </c>
    </row>
    <row r="5" spans="1:33">
      <c r="A5">
        <v>5</v>
      </c>
      <c r="B5" s="272" t="s">
        <v>84</v>
      </c>
      <c r="C5" s="272" t="s">
        <v>579</v>
      </c>
      <c r="D5" s="272" t="s">
        <v>580</v>
      </c>
      <c r="E5" s="272" t="s">
        <v>581</v>
      </c>
      <c r="F5" s="272" t="s">
        <v>582</v>
      </c>
      <c r="G5" s="272" t="s">
        <v>583</v>
      </c>
      <c r="H5" s="272" t="s">
        <v>584</v>
      </c>
      <c r="I5" s="272" t="s">
        <v>667</v>
      </c>
      <c r="J5" s="272"/>
      <c r="K5" s="272"/>
      <c r="M5" s="272" t="s">
        <v>189</v>
      </c>
      <c r="N5" s="272" t="s">
        <v>71</v>
      </c>
      <c r="Q5">
        <v>5</v>
      </c>
      <c r="R5" t="s">
        <v>247</v>
      </c>
      <c r="T5" t="s">
        <v>318</v>
      </c>
      <c r="V5" s="70" t="s">
        <v>351</v>
      </c>
      <c r="W5" s="70"/>
      <c r="X5" s="70"/>
      <c r="Y5" s="70"/>
      <c r="Z5" s="70" t="s">
        <v>352</v>
      </c>
      <c r="AA5" s="70" t="s">
        <v>353</v>
      </c>
      <c r="AB5" s="70" t="s">
        <v>354</v>
      </c>
      <c r="AC5" s="70"/>
      <c r="AD5" s="70"/>
      <c r="AE5" s="70"/>
      <c r="AF5" s="70" t="s">
        <v>327</v>
      </c>
      <c r="AG5" s="70" t="s">
        <v>347</v>
      </c>
    </row>
    <row r="6" spans="1:33">
      <c r="A6">
        <v>6</v>
      </c>
      <c r="B6" s="272" t="s">
        <v>91</v>
      </c>
      <c r="C6" s="272" t="s">
        <v>579</v>
      </c>
      <c r="D6" s="272" t="s">
        <v>580</v>
      </c>
      <c r="E6" s="272" t="s">
        <v>581</v>
      </c>
      <c r="F6" s="272" t="s">
        <v>582</v>
      </c>
      <c r="G6" s="272" t="s">
        <v>583</v>
      </c>
      <c r="H6" s="272" t="s">
        <v>584</v>
      </c>
      <c r="I6" s="272" t="s">
        <v>667</v>
      </c>
      <c r="J6" s="272" t="s">
        <v>668</v>
      </c>
      <c r="K6" s="272" t="s">
        <v>669</v>
      </c>
      <c r="M6" s="272" t="s">
        <v>190</v>
      </c>
      <c r="N6" s="272" t="s">
        <v>670</v>
      </c>
      <c r="Q6">
        <v>6</v>
      </c>
      <c r="R6" t="s">
        <v>248</v>
      </c>
      <c r="T6" t="s">
        <v>319</v>
      </c>
      <c r="V6" s="70" t="s">
        <v>355</v>
      </c>
      <c r="W6" s="70"/>
      <c r="X6" s="70"/>
      <c r="Y6" s="70"/>
      <c r="Z6" s="70" t="s">
        <v>327</v>
      </c>
      <c r="AA6" s="70" t="s">
        <v>356</v>
      </c>
      <c r="AB6" s="70" t="s">
        <v>357</v>
      </c>
      <c r="AC6" s="70"/>
      <c r="AD6" s="70"/>
      <c r="AE6" s="70"/>
      <c r="AF6" s="70"/>
      <c r="AG6" s="70"/>
    </row>
    <row r="7" spans="1:33">
      <c r="A7">
        <v>7</v>
      </c>
      <c r="B7" s="272" t="s">
        <v>99</v>
      </c>
      <c r="C7" s="272" t="s">
        <v>579</v>
      </c>
      <c r="D7" s="272" t="s">
        <v>580</v>
      </c>
      <c r="E7" s="272" t="s">
        <v>581</v>
      </c>
      <c r="F7" s="272"/>
      <c r="G7" s="272"/>
      <c r="H7" s="272"/>
      <c r="I7" s="272"/>
      <c r="J7" s="272"/>
      <c r="K7" s="272"/>
      <c r="M7" s="272" t="s">
        <v>671</v>
      </c>
      <c r="N7" s="272" t="s">
        <v>672</v>
      </c>
      <c r="Q7">
        <v>7</v>
      </c>
      <c r="R7" t="s">
        <v>249</v>
      </c>
      <c r="T7" t="s">
        <v>320</v>
      </c>
      <c r="V7" s="70" t="s">
        <v>358</v>
      </c>
      <c r="W7" s="70"/>
      <c r="X7" s="70"/>
      <c r="Y7" s="70"/>
      <c r="Z7" s="70"/>
      <c r="AA7" s="70"/>
      <c r="AB7" s="70" t="s">
        <v>184</v>
      </c>
      <c r="AC7" s="70"/>
      <c r="AD7" s="70"/>
      <c r="AE7" s="70"/>
      <c r="AF7" s="70"/>
      <c r="AG7" s="70"/>
    </row>
    <row r="8" spans="1:33">
      <c r="A8">
        <v>8</v>
      </c>
      <c r="B8" s="272" t="s">
        <v>102</v>
      </c>
      <c r="C8" s="272" t="s">
        <v>579</v>
      </c>
      <c r="D8" s="272" t="s">
        <v>580</v>
      </c>
      <c r="E8" s="272" t="s">
        <v>581</v>
      </c>
      <c r="F8" s="272" t="s">
        <v>582</v>
      </c>
      <c r="G8" s="272" t="s">
        <v>583</v>
      </c>
      <c r="H8" s="272" t="s">
        <v>584</v>
      </c>
      <c r="I8" s="272" t="s">
        <v>667</v>
      </c>
      <c r="J8" s="272"/>
      <c r="K8" s="272"/>
      <c r="M8" s="272" t="s">
        <v>673</v>
      </c>
      <c r="N8" s="272" t="s">
        <v>674</v>
      </c>
      <c r="Q8">
        <v>8</v>
      </c>
      <c r="R8" t="s">
        <v>250</v>
      </c>
      <c r="T8" t="s">
        <v>321</v>
      </c>
      <c r="V8" s="70" t="s">
        <v>359</v>
      </c>
      <c r="W8" s="70"/>
      <c r="X8" s="70"/>
      <c r="Y8" s="70"/>
      <c r="Z8" s="70"/>
      <c r="AA8" s="70"/>
      <c r="AB8" s="70" t="s">
        <v>360</v>
      </c>
      <c r="AC8" s="70"/>
      <c r="AD8" s="70"/>
      <c r="AE8" s="70"/>
      <c r="AF8" s="70"/>
      <c r="AG8" s="70"/>
    </row>
    <row r="9" spans="1:33">
      <c r="A9">
        <v>9</v>
      </c>
      <c r="B9" s="272" t="s">
        <v>687</v>
      </c>
      <c r="C9" s="272" t="s">
        <v>579</v>
      </c>
      <c r="D9" s="272" t="s">
        <v>580</v>
      </c>
      <c r="E9" s="272" t="s">
        <v>581</v>
      </c>
      <c r="F9" s="272" t="s">
        <v>582</v>
      </c>
      <c r="G9" s="272" t="s">
        <v>583</v>
      </c>
      <c r="H9" s="272" t="s">
        <v>584</v>
      </c>
      <c r="I9" s="272"/>
      <c r="J9" s="272"/>
      <c r="K9" s="272"/>
      <c r="M9" s="272" t="s">
        <v>675</v>
      </c>
      <c r="N9" s="272" t="s">
        <v>327</v>
      </c>
      <c r="Q9">
        <v>9</v>
      </c>
      <c r="R9" t="s">
        <v>251</v>
      </c>
      <c r="T9" t="s">
        <v>322</v>
      </c>
      <c r="V9" s="70"/>
      <c r="W9" s="70"/>
      <c r="X9" s="70"/>
      <c r="Y9" s="70"/>
      <c r="Z9" s="70"/>
      <c r="AA9" s="70"/>
      <c r="AB9" s="70" t="s">
        <v>361</v>
      </c>
      <c r="AC9" s="70"/>
      <c r="AD9" s="70"/>
      <c r="AE9" s="70"/>
      <c r="AF9" s="70"/>
      <c r="AG9" s="70"/>
    </row>
    <row r="10" spans="1:33">
      <c r="M10" s="272" t="s">
        <v>191</v>
      </c>
      <c r="N10" s="272" t="s">
        <v>74</v>
      </c>
      <c r="Q10">
        <v>10</v>
      </c>
      <c r="R10" t="s">
        <v>252</v>
      </c>
      <c r="T10" t="s">
        <v>323</v>
      </c>
      <c r="V10" s="70"/>
      <c r="W10" s="70"/>
      <c r="X10" s="70"/>
      <c r="Y10" s="70"/>
      <c r="Z10" s="70"/>
      <c r="AA10" s="70"/>
      <c r="AB10" s="70" t="s">
        <v>362</v>
      </c>
      <c r="AC10" s="70"/>
      <c r="AD10" s="70"/>
      <c r="AE10" s="70"/>
      <c r="AF10" s="70"/>
      <c r="AG10" s="70"/>
    </row>
    <row r="11" spans="1:33">
      <c r="M11" s="272" t="s">
        <v>192</v>
      </c>
      <c r="N11" s="272" t="s">
        <v>231</v>
      </c>
      <c r="Q11">
        <v>11</v>
      </c>
      <c r="R11" t="s">
        <v>253</v>
      </c>
      <c r="T11" t="s">
        <v>324</v>
      </c>
      <c r="V11" s="70"/>
      <c r="W11" s="70"/>
      <c r="X11" s="70"/>
      <c r="Y11" s="70"/>
      <c r="Z11" s="70"/>
      <c r="AA11" s="70"/>
      <c r="AB11" s="70" t="s">
        <v>363</v>
      </c>
      <c r="AC11" s="70"/>
      <c r="AD11" s="70"/>
      <c r="AE11" s="70"/>
      <c r="AF11" s="70"/>
      <c r="AG11" s="70"/>
    </row>
    <row r="12" spans="1:33">
      <c r="M12" s="272" t="s">
        <v>193</v>
      </c>
      <c r="N12" s="272" t="s">
        <v>75</v>
      </c>
      <c r="Q12">
        <v>12</v>
      </c>
      <c r="R12" t="s">
        <v>254</v>
      </c>
      <c r="T12" t="s">
        <v>325</v>
      </c>
      <c r="V12" s="70"/>
      <c r="W12" s="70"/>
      <c r="X12" s="70"/>
      <c r="Y12" s="70"/>
      <c r="Z12" s="70"/>
      <c r="AA12" s="70"/>
      <c r="AB12" s="70" t="s">
        <v>364</v>
      </c>
      <c r="AC12" s="70"/>
      <c r="AD12" s="70"/>
      <c r="AE12" s="70"/>
      <c r="AF12" s="70"/>
      <c r="AG12" s="70"/>
    </row>
    <row r="13" spans="1:33">
      <c r="M13" s="272" t="s">
        <v>194</v>
      </c>
      <c r="N13" s="272" t="s">
        <v>676</v>
      </c>
      <c r="Q13">
        <v>13</v>
      </c>
      <c r="R13" t="s">
        <v>255</v>
      </c>
      <c r="T13" t="s">
        <v>326</v>
      </c>
    </row>
    <row r="14" spans="1:33">
      <c r="M14" s="272" t="s">
        <v>677</v>
      </c>
      <c r="N14" s="272" t="s">
        <v>72</v>
      </c>
      <c r="Q14">
        <v>14</v>
      </c>
      <c r="R14" t="s">
        <v>256</v>
      </c>
      <c r="T14" t="s">
        <v>327</v>
      </c>
    </row>
    <row r="15" spans="1:33">
      <c r="M15" s="272" t="s">
        <v>195</v>
      </c>
      <c r="N15" s="272" t="s">
        <v>232</v>
      </c>
      <c r="Q15">
        <v>15</v>
      </c>
      <c r="R15" t="s">
        <v>257</v>
      </c>
    </row>
    <row r="16" spans="1:33">
      <c r="M16" s="272" t="s">
        <v>196</v>
      </c>
      <c r="N16" s="272" t="s">
        <v>77</v>
      </c>
      <c r="Q16">
        <v>16</v>
      </c>
      <c r="R16" t="s">
        <v>258</v>
      </c>
    </row>
    <row r="17" spans="13:18">
      <c r="M17" s="272" t="s">
        <v>197</v>
      </c>
      <c r="N17" s="272" t="s">
        <v>78</v>
      </c>
      <c r="Q17">
        <v>17</v>
      </c>
      <c r="R17" t="s">
        <v>259</v>
      </c>
    </row>
    <row r="18" spans="13:18">
      <c r="M18" s="272" t="s">
        <v>198</v>
      </c>
      <c r="N18" s="272" t="s">
        <v>72</v>
      </c>
      <c r="Q18">
        <v>18</v>
      </c>
      <c r="R18" t="s">
        <v>260</v>
      </c>
    </row>
    <row r="19" spans="13:18">
      <c r="M19" s="272" t="s">
        <v>199</v>
      </c>
      <c r="N19" s="272" t="s">
        <v>80</v>
      </c>
      <c r="Q19">
        <v>19</v>
      </c>
      <c r="R19" t="s">
        <v>261</v>
      </c>
    </row>
    <row r="20" spans="13:18">
      <c r="M20" s="272" t="s">
        <v>200</v>
      </c>
      <c r="N20" s="272" t="s">
        <v>81</v>
      </c>
      <c r="Q20">
        <v>20</v>
      </c>
      <c r="R20" t="s">
        <v>262</v>
      </c>
    </row>
    <row r="21" spans="13:18">
      <c r="M21" s="272" t="s">
        <v>201</v>
      </c>
      <c r="N21" s="272" t="s">
        <v>82</v>
      </c>
      <c r="Q21">
        <v>21</v>
      </c>
      <c r="R21" t="s">
        <v>263</v>
      </c>
    </row>
    <row r="22" spans="13:18">
      <c r="M22" s="272" t="s">
        <v>202</v>
      </c>
      <c r="N22" s="272" t="s">
        <v>83</v>
      </c>
      <c r="Q22">
        <v>22</v>
      </c>
      <c r="R22" t="s">
        <v>264</v>
      </c>
    </row>
    <row r="23" spans="13:18">
      <c r="M23" s="272" t="s">
        <v>203</v>
      </c>
      <c r="N23" s="272" t="s">
        <v>72</v>
      </c>
      <c r="Q23">
        <v>23</v>
      </c>
      <c r="R23" t="s">
        <v>265</v>
      </c>
    </row>
    <row r="24" spans="13:18">
      <c r="M24" s="272" t="s">
        <v>204</v>
      </c>
      <c r="N24" s="272" t="s">
        <v>85</v>
      </c>
      <c r="Q24">
        <v>24</v>
      </c>
      <c r="R24" t="s">
        <v>266</v>
      </c>
    </row>
    <row r="25" spans="13:18">
      <c r="M25" s="272" t="s">
        <v>205</v>
      </c>
      <c r="N25" s="272" t="s">
        <v>86</v>
      </c>
      <c r="Q25">
        <v>25</v>
      </c>
      <c r="R25" t="s">
        <v>267</v>
      </c>
    </row>
    <row r="26" spans="13:18">
      <c r="M26" s="272" t="s">
        <v>206</v>
      </c>
      <c r="N26" s="272" t="s">
        <v>87</v>
      </c>
      <c r="Q26">
        <v>26</v>
      </c>
      <c r="R26" t="s">
        <v>268</v>
      </c>
    </row>
    <row r="27" spans="13:18">
      <c r="M27" s="272" t="s">
        <v>207</v>
      </c>
      <c r="N27" s="272" t="s">
        <v>88</v>
      </c>
      <c r="Q27">
        <v>27</v>
      </c>
      <c r="R27" t="s">
        <v>269</v>
      </c>
    </row>
    <row r="28" spans="13:18">
      <c r="M28" s="272" t="s">
        <v>208</v>
      </c>
      <c r="N28" s="272" t="s">
        <v>89</v>
      </c>
      <c r="Q28">
        <v>28</v>
      </c>
      <c r="R28" t="s">
        <v>270</v>
      </c>
    </row>
    <row r="29" spans="13:18">
      <c r="M29" s="272" t="s">
        <v>209</v>
      </c>
      <c r="N29" s="272" t="s">
        <v>90</v>
      </c>
      <c r="Q29">
        <v>29</v>
      </c>
      <c r="R29" t="s">
        <v>271</v>
      </c>
    </row>
    <row r="30" spans="13:18">
      <c r="M30" s="272" t="s">
        <v>210</v>
      </c>
      <c r="N30" s="272" t="s">
        <v>72</v>
      </c>
      <c r="Q30">
        <v>30</v>
      </c>
      <c r="R30" t="s">
        <v>272</v>
      </c>
    </row>
    <row r="31" spans="13:18">
      <c r="M31" s="272" t="s">
        <v>211</v>
      </c>
      <c r="N31" s="272" t="s">
        <v>92</v>
      </c>
      <c r="Q31">
        <v>31</v>
      </c>
      <c r="R31" t="s">
        <v>273</v>
      </c>
    </row>
    <row r="32" spans="13:18">
      <c r="M32" s="272" t="s">
        <v>212</v>
      </c>
      <c r="N32" s="272" t="s">
        <v>93</v>
      </c>
      <c r="Q32">
        <v>32</v>
      </c>
      <c r="R32" t="s">
        <v>274</v>
      </c>
    </row>
    <row r="33" spans="13:18">
      <c r="M33" s="272" t="s">
        <v>213</v>
      </c>
      <c r="N33" s="272" t="s">
        <v>94</v>
      </c>
      <c r="Q33">
        <v>33</v>
      </c>
      <c r="R33" t="s">
        <v>275</v>
      </c>
    </row>
    <row r="34" spans="13:18">
      <c r="M34" s="272" t="s">
        <v>214</v>
      </c>
      <c r="N34" s="272" t="s">
        <v>95</v>
      </c>
      <c r="Q34">
        <v>34</v>
      </c>
      <c r="R34" t="s">
        <v>276</v>
      </c>
    </row>
    <row r="35" spans="13:18">
      <c r="M35" s="272" t="s">
        <v>215</v>
      </c>
      <c r="N35" s="272" t="s">
        <v>96</v>
      </c>
      <c r="Q35">
        <v>35</v>
      </c>
      <c r="R35" t="s">
        <v>277</v>
      </c>
    </row>
    <row r="36" spans="13:18">
      <c r="M36" s="272" t="s">
        <v>216</v>
      </c>
      <c r="N36" s="272" t="s">
        <v>97</v>
      </c>
      <c r="Q36">
        <v>36</v>
      </c>
      <c r="R36" t="s">
        <v>278</v>
      </c>
    </row>
    <row r="37" spans="13:18">
      <c r="M37" s="272" t="s">
        <v>217</v>
      </c>
      <c r="N37" s="272" t="s">
        <v>98</v>
      </c>
      <c r="Q37">
        <v>37</v>
      </c>
      <c r="R37" t="s">
        <v>279</v>
      </c>
    </row>
    <row r="38" spans="13:18">
      <c r="M38" s="272" t="s">
        <v>218</v>
      </c>
      <c r="N38" s="272" t="s">
        <v>678</v>
      </c>
      <c r="Q38">
        <v>38</v>
      </c>
      <c r="R38" t="s">
        <v>280</v>
      </c>
    </row>
    <row r="39" spans="13:18">
      <c r="M39" s="272" t="s">
        <v>679</v>
      </c>
      <c r="N39" s="272" t="s">
        <v>72</v>
      </c>
      <c r="Q39">
        <v>39</v>
      </c>
      <c r="R39" t="s">
        <v>281</v>
      </c>
    </row>
    <row r="40" spans="13:18">
      <c r="M40" s="272" t="s">
        <v>219</v>
      </c>
      <c r="N40" s="272" t="s">
        <v>100</v>
      </c>
      <c r="Q40">
        <v>40</v>
      </c>
      <c r="R40" t="s">
        <v>282</v>
      </c>
    </row>
    <row r="41" spans="13:18">
      <c r="M41" s="272" t="s">
        <v>220</v>
      </c>
      <c r="N41" s="272" t="s">
        <v>101</v>
      </c>
      <c r="Q41">
        <v>41</v>
      </c>
      <c r="R41" t="s">
        <v>283</v>
      </c>
    </row>
    <row r="42" spans="13:18">
      <c r="M42" s="272" t="s">
        <v>221</v>
      </c>
      <c r="N42" s="272" t="s">
        <v>72</v>
      </c>
      <c r="Q42">
        <v>42</v>
      </c>
      <c r="R42" t="s">
        <v>284</v>
      </c>
    </row>
    <row r="43" spans="13:18">
      <c r="M43" s="272" t="s">
        <v>222</v>
      </c>
      <c r="N43" s="272" t="s">
        <v>103</v>
      </c>
      <c r="Q43">
        <v>43</v>
      </c>
      <c r="R43" t="s">
        <v>285</v>
      </c>
    </row>
    <row r="44" spans="13:18">
      <c r="M44" s="272" t="s">
        <v>223</v>
      </c>
      <c r="N44" s="272" t="s">
        <v>104</v>
      </c>
      <c r="Q44">
        <v>44</v>
      </c>
      <c r="R44" t="s">
        <v>286</v>
      </c>
    </row>
    <row r="45" spans="13:18">
      <c r="M45" s="272" t="s">
        <v>224</v>
      </c>
      <c r="N45" s="272" t="s">
        <v>105</v>
      </c>
      <c r="Q45">
        <v>45</v>
      </c>
      <c r="R45" t="s">
        <v>287</v>
      </c>
    </row>
    <row r="46" spans="13:18">
      <c r="M46" s="272" t="s">
        <v>225</v>
      </c>
      <c r="N46" s="272" t="s">
        <v>106</v>
      </c>
      <c r="Q46">
        <v>46</v>
      </c>
      <c r="R46" t="s">
        <v>288</v>
      </c>
    </row>
    <row r="47" spans="13:18">
      <c r="M47" s="272" t="s">
        <v>226</v>
      </c>
      <c r="N47" s="272" t="s">
        <v>107</v>
      </c>
      <c r="Q47">
        <v>47</v>
      </c>
      <c r="R47" t="s">
        <v>289</v>
      </c>
    </row>
    <row r="48" spans="13:18">
      <c r="M48" s="272" t="s">
        <v>227</v>
      </c>
      <c r="N48" s="272" t="s">
        <v>108</v>
      </c>
      <c r="Q48">
        <v>48</v>
      </c>
      <c r="R48" t="s">
        <v>290</v>
      </c>
    </row>
    <row r="49" spans="13:18">
      <c r="M49" s="272" t="s">
        <v>228</v>
      </c>
      <c r="N49" s="272" t="s">
        <v>72</v>
      </c>
      <c r="Q49">
        <v>49</v>
      </c>
      <c r="R49" t="s">
        <v>291</v>
      </c>
    </row>
    <row r="50" spans="13:18">
      <c r="M50" s="272" t="s">
        <v>680</v>
      </c>
      <c r="N50" s="272" t="s">
        <v>233</v>
      </c>
      <c r="Q50">
        <v>50</v>
      </c>
      <c r="R50" t="s">
        <v>292</v>
      </c>
    </row>
    <row r="51" spans="13:18">
      <c r="M51" s="272" t="s">
        <v>681</v>
      </c>
      <c r="N51" s="272" t="s">
        <v>110</v>
      </c>
      <c r="Q51">
        <v>51</v>
      </c>
      <c r="R51" t="s">
        <v>293</v>
      </c>
    </row>
    <row r="52" spans="13:18">
      <c r="M52" s="272" t="s">
        <v>682</v>
      </c>
      <c r="N52" s="272" t="s">
        <v>234</v>
      </c>
      <c r="Q52">
        <v>52</v>
      </c>
      <c r="R52" t="s">
        <v>294</v>
      </c>
    </row>
    <row r="53" spans="13:18">
      <c r="M53" s="272" t="s">
        <v>683</v>
      </c>
      <c r="N53" s="272" t="s">
        <v>235</v>
      </c>
      <c r="Q53">
        <v>53</v>
      </c>
      <c r="R53" t="s">
        <v>295</v>
      </c>
    </row>
    <row r="54" spans="13:18">
      <c r="M54" s="272" t="s">
        <v>684</v>
      </c>
      <c r="N54" s="272" t="s">
        <v>685</v>
      </c>
      <c r="Q54">
        <v>54</v>
      </c>
      <c r="R54" t="s">
        <v>296</v>
      </c>
    </row>
    <row r="55" spans="13:18">
      <c r="M55" s="272" t="s">
        <v>686</v>
      </c>
      <c r="N55" s="272" t="s">
        <v>327</v>
      </c>
      <c r="Q55">
        <v>55</v>
      </c>
      <c r="R55" t="s">
        <v>297</v>
      </c>
    </row>
    <row r="56" spans="13:18">
      <c r="Q56">
        <v>56</v>
      </c>
      <c r="R56" t="s">
        <v>298</v>
      </c>
    </row>
    <row r="57" spans="13:18">
      <c r="Q57">
        <v>57</v>
      </c>
      <c r="R57" t="s">
        <v>299</v>
      </c>
    </row>
    <row r="58" spans="13:18">
      <c r="Q58">
        <v>58</v>
      </c>
      <c r="R58" t="s">
        <v>300</v>
      </c>
    </row>
    <row r="59" spans="13:18">
      <c r="Q59">
        <v>59</v>
      </c>
      <c r="R59" t="s">
        <v>301</v>
      </c>
    </row>
    <row r="60" spans="13:18">
      <c r="Q60">
        <v>60</v>
      </c>
      <c r="R60" t="s">
        <v>302</v>
      </c>
    </row>
    <row r="61" spans="13:18">
      <c r="Q61">
        <v>61</v>
      </c>
      <c r="R61" t="s">
        <v>303</v>
      </c>
    </row>
    <row r="62" spans="13:18">
      <c r="Q62">
        <v>62</v>
      </c>
      <c r="R62" t="s">
        <v>304</v>
      </c>
    </row>
    <row r="63" spans="13:18">
      <c r="Q63">
        <v>63</v>
      </c>
      <c r="R63" t="s">
        <v>305</v>
      </c>
    </row>
    <row r="64" spans="13:18">
      <c r="Q64">
        <v>64</v>
      </c>
      <c r="R64" t="s">
        <v>306</v>
      </c>
    </row>
    <row r="65" spans="17:18">
      <c r="Q65">
        <v>65</v>
      </c>
      <c r="R65" t="s">
        <v>307</v>
      </c>
    </row>
    <row r="66" spans="17:18">
      <c r="Q66">
        <v>66</v>
      </c>
      <c r="R66" t="s">
        <v>308</v>
      </c>
    </row>
    <row r="67" spans="17:18">
      <c r="Q67">
        <v>67</v>
      </c>
      <c r="R67" t="s">
        <v>309</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B4C6E7"/>
  </sheetPr>
  <dimension ref="A1:V51"/>
  <sheetViews>
    <sheetView zoomScale="70" zoomScaleNormal="70" zoomScaleSheetLayoutView="80" workbookViewId="0">
      <selection activeCell="Z13" sqref="Z13"/>
    </sheetView>
  </sheetViews>
  <sheetFormatPr defaultRowHeight="14.25"/>
  <cols>
    <col min="1" max="28" width="3.75" style="1" customWidth="1"/>
    <col min="29" max="16384" width="9" style="1"/>
  </cols>
  <sheetData>
    <row r="1" spans="1:22" ht="22.5" customHeight="1">
      <c r="A1" s="350" t="s">
        <v>731</v>
      </c>
      <c r="B1" s="350"/>
      <c r="C1" s="350"/>
      <c r="D1" s="350"/>
      <c r="E1" s="350"/>
      <c r="F1" s="350"/>
      <c r="G1" s="350"/>
      <c r="H1" s="350"/>
      <c r="I1" s="350"/>
      <c r="J1" s="350"/>
      <c r="K1" s="350"/>
      <c r="L1" s="350"/>
      <c r="M1" s="350"/>
      <c r="N1" s="350"/>
      <c r="O1" s="350"/>
      <c r="P1" s="350"/>
      <c r="Q1" s="350"/>
      <c r="R1" s="350"/>
      <c r="S1" s="350"/>
      <c r="T1" s="350"/>
      <c r="U1" s="350"/>
      <c r="V1" s="350"/>
    </row>
    <row r="2" spans="1:22" ht="15" customHeight="1">
      <c r="A2" s="2"/>
    </row>
    <row r="3" spans="1:22" ht="15" customHeight="1">
      <c r="A3" s="3"/>
    </row>
    <row r="4" spans="1:22" ht="31.5" customHeight="1">
      <c r="A4" s="351" t="s">
        <v>159</v>
      </c>
      <c r="B4" s="351"/>
      <c r="C4" s="351"/>
      <c r="D4" s="351"/>
      <c r="E4" s="351"/>
      <c r="F4" s="351"/>
      <c r="G4" s="351"/>
      <c r="H4" s="351"/>
      <c r="I4" s="351"/>
      <c r="J4" s="351"/>
      <c r="K4" s="351"/>
      <c r="L4" s="351"/>
      <c r="M4" s="351"/>
      <c r="N4" s="351"/>
      <c r="O4" s="351"/>
      <c r="P4" s="351"/>
      <c r="Q4" s="351"/>
      <c r="R4" s="351"/>
      <c r="S4" s="351"/>
      <c r="T4" s="351"/>
      <c r="U4" s="351"/>
      <c r="V4" s="351"/>
    </row>
    <row r="5" spans="1:22" ht="22.5" customHeight="1">
      <c r="A5" s="352" t="s">
        <v>6</v>
      </c>
      <c r="B5" s="352"/>
      <c r="C5" s="352"/>
      <c r="D5" s="352"/>
      <c r="E5" s="352"/>
      <c r="F5" s="352"/>
      <c r="G5" s="352"/>
      <c r="H5" s="352"/>
      <c r="I5" s="352"/>
      <c r="J5" s="352"/>
      <c r="K5" s="352"/>
      <c r="L5" s="352"/>
      <c r="M5" s="352"/>
      <c r="N5" s="352"/>
      <c r="O5" s="352"/>
      <c r="P5" s="352"/>
      <c r="Q5" s="352"/>
      <c r="R5" s="352"/>
      <c r="S5" s="352"/>
      <c r="T5" s="352"/>
      <c r="U5" s="352"/>
      <c r="V5" s="352"/>
    </row>
    <row r="6" spans="1:22" ht="22.5" customHeight="1">
      <c r="A6" s="4"/>
    </row>
    <row r="7" spans="1:22" ht="22.5" customHeight="1">
      <c r="A7" s="4"/>
    </row>
    <row r="8" spans="1:22" ht="22.5" customHeight="1">
      <c r="C8" s="3"/>
      <c r="J8" s="5"/>
      <c r="K8" s="5"/>
      <c r="L8" s="5"/>
      <c r="M8" s="5"/>
      <c r="S8" s="5" t="s">
        <v>162</v>
      </c>
      <c r="T8" s="346" t="s">
        <v>461</v>
      </c>
      <c r="U8" s="346"/>
      <c r="V8" s="5" t="s">
        <v>163</v>
      </c>
    </row>
    <row r="9" spans="1:22" ht="38.25" customHeight="1">
      <c r="A9" s="353" t="s">
        <v>5</v>
      </c>
      <c r="B9" s="353"/>
      <c r="C9" s="353"/>
      <c r="D9" s="353"/>
      <c r="E9" s="353"/>
      <c r="F9" s="353"/>
      <c r="G9" s="353"/>
      <c r="H9" s="353"/>
      <c r="I9" s="353"/>
      <c r="P9" s="3" t="s">
        <v>167</v>
      </c>
      <c r="Q9" s="199">
        <v>5</v>
      </c>
      <c r="R9" s="5" t="s">
        <v>165</v>
      </c>
      <c r="S9" s="199">
        <v>5</v>
      </c>
      <c r="T9" s="5" t="s">
        <v>164</v>
      </c>
      <c r="U9" s="199">
        <v>10</v>
      </c>
      <c r="V9" s="6" t="s">
        <v>112</v>
      </c>
    </row>
    <row r="10" spans="1:22" ht="22.5" customHeight="1">
      <c r="A10" s="7"/>
    </row>
    <row r="11" spans="1:22" ht="22.5" customHeight="1">
      <c r="A11" s="347" t="s">
        <v>4</v>
      </c>
      <c r="B11" s="347"/>
      <c r="C11" s="347"/>
      <c r="D11" s="347"/>
      <c r="E11" s="347"/>
      <c r="F11" s="347"/>
      <c r="G11" s="347"/>
      <c r="H11" s="347"/>
      <c r="I11" s="347"/>
    </row>
    <row r="12" spans="1:22" ht="22.5" customHeight="1">
      <c r="A12" s="347" t="s">
        <v>3</v>
      </c>
      <c r="B12" s="347"/>
      <c r="C12" s="347"/>
      <c r="D12" s="347"/>
      <c r="E12" s="347"/>
      <c r="F12" s="347"/>
      <c r="G12" s="347"/>
      <c r="H12" s="347"/>
      <c r="I12" s="347"/>
    </row>
    <row r="13" spans="1:22" ht="22.5" customHeight="1"/>
    <row r="14" spans="1:22" ht="22.5" customHeight="1">
      <c r="B14" s="8"/>
      <c r="J14" s="347" t="s">
        <v>169</v>
      </c>
      <c r="K14" s="347"/>
      <c r="L14" s="347"/>
      <c r="M14" s="347"/>
      <c r="N14" s="1" t="s">
        <v>170</v>
      </c>
      <c r="O14" s="348" t="s">
        <v>462</v>
      </c>
      <c r="P14" s="348"/>
      <c r="Q14" s="348"/>
      <c r="R14" s="348"/>
      <c r="S14" s="348"/>
      <c r="T14" s="348"/>
      <c r="U14" s="348"/>
      <c r="V14" s="348"/>
    </row>
    <row r="15" spans="1:22" ht="22.5" customHeight="1">
      <c r="B15" s="9"/>
      <c r="J15" s="347"/>
      <c r="K15" s="347"/>
      <c r="L15" s="347"/>
      <c r="M15" s="347"/>
      <c r="N15" s="348" t="s">
        <v>463</v>
      </c>
      <c r="O15" s="348"/>
      <c r="P15" s="348"/>
      <c r="Q15" s="348"/>
      <c r="R15" s="348"/>
      <c r="S15" s="348"/>
      <c r="T15" s="348"/>
      <c r="U15" s="348"/>
      <c r="V15" s="348"/>
    </row>
    <row r="16" spans="1:22" ht="22.5" customHeight="1">
      <c r="B16" s="10"/>
      <c r="C16" s="10"/>
      <c r="J16" s="347" t="s">
        <v>171</v>
      </c>
      <c r="K16" s="347"/>
      <c r="L16" s="347"/>
      <c r="M16" s="347"/>
      <c r="N16" s="348" t="s">
        <v>464</v>
      </c>
      <c r="O16" s="348"/>
      <c r="P16" s="348"/>
      <c r="Q16" s="348"/>
      <c r="R16" s="348"/>
      <c r="S16" s="348"/>
      <c r="T16" s="348"/>
      <c r="U16" s="348"/>
      <c r="V16" s="348"/>
    </row>
    <row r="17" spans="1:22" ht="22.5" customHeight="1">
      <c r="J17" s="347" t="s">
        <v>172</v>
      </c>
      <c r="K17" s="347"/>
      <c r="L17" s="347"/>
      <c r="M17" s="347"/>
      <c r="N17" s="348" t="s">
        <v>465</v>
      </c>
      <c r="O17" s="348"/>
      <c r="P17" s="348"/>
      <c r="Q17" s="348"/>
      <c r="R17" s="348"/>
      <c r="S17" s="348"/>
      <c r="T17" s="348"/>
      <c r="U17" s="348"/>
      <c r="V17" s="348"/>
    </row>
    <row r="18" spans="1:22" ht="22.5" customHeight="1"/>
    <row r="19" spans="1:22" ht="22.5" customHeight="1"/>
    <row r="20" spans="1:22" ht="22.5" customHeight="1"/>
    <row r="21" spans="1:22" ht="22.5" customHeight="1">
      <c r="A21" s="349" t="s">
        <v>161</v>
      </c>
      <c r="B21" s="349"/>
      <c r="C21" s="349"/>
      <c r="D21" s="349"/>
      <c r="E21" s="349"/>
      <c r="F21" s="349"/>
      <c r="G21" s="349"/>
      <c r="H21" s="349"/>
      <c r="I21" s="349"/>
      <c r="J21" s="349"/>
      <c r="K21" s="349"/>
      <c r="L21" s="349"/>
      <c r="M21" s="349"/>
      <c r="N21" s="349"/>
      <c r="O21" s="349"/>
      <c r="P21" s="349"/>
      <c r="Q21" s="349"/>
      <c r="R21" s="349"/>
      <c r="S21" s="349"/>
      <c r="T21" s="349"/>
      <c r="U21" s="349"/>
      <c r="V21" s="349"/>
    </row>
    <row r="22" spans="1:22" ht="22.5" customHeight="1"/>
    <row r="23" spans="1:22" ht="22.5" customHeight="1">
      <c r="A23" s="347" t="s">
        <v>2</v>
      </c>
      <c r="B23" s="347"/>
      <c r="C23" s="347"/>
      <c r="D23" s="347"/>
      <c r="E23" s="347"/>
      <c r="F23" s="347"/>
      <c r="G23" s="347"/>
      <c r="H23" s="347"/>
      <c r="I23" s="347"/>
      <c r="J23" s="347"/>
      <c r="K23" s="347"/>
      <c r="L23" s="347"/>
      <c r="M23" s="347"/>
      <c r="N23" s="347"/>
      <c r="O23" s="347"/>
      <c r="P23" s="347"/>
      <c r="Q23" s="347"/>
      <c r="R23" s="347"/>
      <c r="S23" s="347"/>
      <c r="T23" s="347"/>
      <c r="U23" s="347"/>
      <c r="V23" s="347"/>
    </row>
    <row r="24" spans="1:22" ht="22.5" customHeight="1">
      <c r="A24" s="347" t="s">
        <v>1</v>
      </c>
      <c r="B24" s="347"/>
      <c r="C24" s="347"/>
      <c r="D24" s="347"/>
      <c r="E24" s="347"/>
      <c r="F24" s="347"/>
      <c r="G24" s="347"/>
      <c r="H24" s="347"/>
      <c r="I24" s="347"/>
      <c r="J24" s="347"/>
      <c r="K24" s="347"/>
      <c r="L24" s="347"/>
      <c r="M24" s="347"/>
      <c r="N24" s="347"/>
      <c r="O24" s="347"/>
      <c r="P24" s="347"/>
      <c r="Q24" s="347"/>
      <c r="R24" s="347"/>
      <c r="S24" s="347"/>
      <c r="T24" s="347"/>
      <c r="U24" s="347"/>
      <c r="V24" s="347"/>
    </row>
    <row r="25" spans="1:22" ht="22.5" customHeight="1"/>
    <row r="26" spans="1:22" ht="22.5" customHeight="1"/>
    <row r="27" spans="1:22" ht="22.5" customHeight="1">
      <c r="A27" s="347" t="s">
        <v>0</v>
      </c>
      <c r="B27" s="347"/>
      <c r="C27" s="347"/>
      <c r="D27" s="347"/>
      <c r="E27" s="347"/>
      <c r="F27" s="347"/>
      <c r="G27" s="347"/>
      <c r="H27" s="347"/>
      <c r="I27" s="347"/>
      <c r="J27" s="347"/>
      <c r="K27" s="347"/>
      <c r="L27" s="347"/>
      <c r="M27" s="347"/>
      <c r="N27" s="347"/>
      <c r="O27" s="347"/>
      <c r="P27" s="347"/>
      <c r="Q27" s="347"/>
      <c r="R27" s="347"/>
      <c r="S27" s="347"/>
      <c r="T27" s="347"/>
      <c r="U27" s="347"/>
      <c r="V27" s="347"/>
    </row>
    <row r="28" spans="1:22" ht="19.5" customHeight="1">
      <c r="A28" s="345" t="s">
        <v>466</v>
      </c>
      <c r="B28" s="345"/>
      <c r="C28" s="345"/>
      <c r="D28" s="345"/>
      <c r="E28" s="345"/>
      <c r="F28" s="345"/>
      <c r="G28" s="345"/>
      <c r="H28" s="345"/>
      <c r="I28" s="345"/>
      <c r="J28" s="345"/>
      <c r="K28" s="345"/>
      <c r="L28" s="345"/>
      <c r="M28" s="345"/>
      <c r="N28" s="345"/>
      <c r="O28" s="345"/>
      <c r="P28" s="345"/>
      <c r="Q28" s="345"/>
      <c r="R28" s="345"/>
      <c r="S28" s="345"/>
      <c r="T28" s="345"/>
      <c r="U28" s="345"/>
      <c r="V28" s="345"/>
    </row>
    <row r="29" spans="1:22" ht="22.5" customHeight="1">
      <c r="A29" s="345"/>
      <c r="B29" s="345"/>
      <c r="C29" s="345"/>
      <c r="D29" s="345"/>
      <c r="E29" s="345"/>
      <c r="F29" s="345"/>
      <c r="G29" s="345"/>
      <c r="H29" s="345"/>
      <c r="I29" s="345"/>
      <c r="J29" s="345"/>
      <c r="K29" s="345"/>
      <c r="L29" s="345"/>
      <c r="M29" s="345"/>
      <c r="N29" s="345"/>
      <c r="O29" s="345"/>
      <c r="P29" s="345"/>
      <c r="Q29" s="345"/>
      <c r="R29" s="345"/>
      <c r="S29" s="345"/>
      <c r="T29" s="345"/>
      <c r="U29" s="345"/>
      <c r="V29" s="345"/>
    </row>
    <row r="30" spans="1:22" ht="22.5" customHeight="1">
      <c r="A30" s="345"/>
      <c r="B30" s="345"/>
      <c r="C30" s="345"/>
      <c r="D30" s="345"/>
      <c r="E30" s="345"/>
      <c r="F30" s="345"/>
      <c r="G30" s="345"/>
      <c r="H30" s="345"/>
      <c r="I30" s="345"/>
      <c r="J30" s="345"/>
      <c r="K30" s="345"/>
      <c r="L30" s="345"/>
      <c r="M30" s="345"/>
      <c r="N30" s="345"/>
      <c r="O30" s="345"/>
      <c r="P30" s="345"/>
      <c r="Q30" s="345"/>
      <c r="R30" s="345"/>
      <c r="S30" s="345"/>
      <c r="T30" s="345"/>
      <c r="U30" s="345"/>
      <c r="V30" s="345"/>
    </row>
    <row r="31" spans="1:22" ht="22.5" customHeight="1"/>
    <row r="32" spans="1:22"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sheetData>
  <mergeCells count="20">
    <mergeCell ref="A1:V1"/>
    <mergeCell ref="A4:V4"/>
    <mergeCell ref="A5:V5"/>
    <mergeCell ref="A9:I9"/>
    <mergeCell ref="A28:V30"/>
    <mergeCell ref="T8:U8"/>
    <mergeCell ref="A23:V23"/>
    <mergeCell ref="A24:V24"/>
    <mergeCell ref="A27:V27"/>
    <mergeCell ref="O14:V14"/>
    <mergeCell ref="N15:V15"/>
    <mergeCell ref="N16:V16"/>
    <mergeCell ref="N17:V17"/>
    <mergeCell ref="A21:V21"/>
    <mergeCell ref="J14:M14"/>
    <mergeCell ref="J15:M15"/>
    <mergeCell ref="J16:M16"/>
    <mergeCell ref="J17:M17"/>
    <mergeCell ref="A11:I11"/>
    <mergeCell ref="A12:I12"/>
  </mergeCells>
  <phoneticPr fontId="3"/>
  <conditionalFormatting sqref="T8:U8 Q9 S9 U9 O14:V14 N15:V17 A28:V30">
    <cfRule type="containsBlanks" dxfId="18" priority="3">
      <formula>LEN(TRIM(A8))=0</formula>
    </cfRule>
  </conditionalFormatting>
  <pageMargins left="0.98425196850393704" right="0.98425196850393704" top="0.98425196850393704" bottom="1.1811023622047245" header="0.51181102362204722" footer="0.51181102362204722"/>
  <pageSetup paperSize="9" scale="97" firstPageNumber="16" orientation="portrait" useFirstPageNumber="1" horizontalDpi="300" verticalDpi="300" r:id="rId1"/>
  <headerFooter scaleWithDoc="0" alignWithMargins="0">
    <oddFooter>&amp;C&amp;"Times New Roman,標準"-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B4C6E7"/>
  </sheetPr>
  <dimension ref="A1:AC132"/>
  <sheetViews>
    <sheetView zoomScaleNormal="100" zoomScaleSheetLayoutView="100" workbookViewId="0">
      <selection activeCell="B18" sqref="B18:T27"/>
    </sheetView>
  </sheetViews>
  <sheetFormatPr defaultRowHeight="12"/>
  <cols>
    <col min="1" max="1" width="1.25" style="11" customWidth="1"/>
    <col min="2" max="16" width="4.375" style="11" customWidth="1"/>
    <col min="17" max="19" width="4.375" style="13" customWidth="1"/>
    <col min="20" max="20" width="4.375" style="11" customWidth="1"/>
    <col min="21" max="21" width="1.25" style="11" customWidth="1"/>
    <col min="22" max="22" width="10.5" style="11" customWidth="1"/>
    <col min="23" max="35" width="8.125" style="11" customWidth="1"/>
    <col min="36" max="16384" width="9" style="11"/>
  </cols>
  <sheetData>
    <row r="1" spans="1:20" ht="22.5" customHeight="1">
      <c r="B1" s="12" t="s">
        <v>732</v>
      </c>
    </row>
    <row r="2" spans="1:20" ht="36" customHeight="1">
      <c r="B2" s="354" t="s">
        <v>733</v>
      </c>
      <c r="C2" s="354"/>
      <c r="D2" s="354"/>
      <c r="E2" s="354"/>
      <c r="F2" s="354"/>
      <c r="G2" s="354"/>
      <c r="H2" s="354"/>
      <c r="I2" s="354"/>
      <c r="J2" s="354"/>
      <c r="K2" s="354"/>
      <c r="L2" s="354"/>
      <c r="M2" s="354"/>
      <c r="N2" s="354"/>
      <c r="O2" s="354"/>
      <c r="P2" s="354"/>
      <c r="Q2" s="354"/>
      <c r="R2" s="354"/>
      <c r="S2" s="354"/>
      <c r="T2" s="354"/>
    </row>
    <row r="3" spans="1:20" ht="22.5" customHeight="1">
      <c r="A3" s="370" t="s">
        <v>7</v>
      </c>
      <c r="B3" s="370"/>
      <c r="C3" s="370"/>
      <c r="D3" s="370"/>
      <c r="E3" s="370"/>
      <c r="F3" s="370"/>
      <c r="G3" s="370"/>
      <c r="H3" s="370"/>
      <c r="I3" s="370"/>
      <c r="J3" s="370"/>
      <c r="K3" s="370"/>
      <c r="L3" s="370"/>
      <c r="M3" s="370"/>
      <c r="N3" s="370"/>
      <c r="O3" s="370"/>
      <c r="P3" s="370"/>
      <c r="Q3" s="370"/>
      <c r="R3" s="370"/>
      <c r="S3" s="370"/>
      <c r="T3" s="370"/>
    </row>
    <row r="4" spans="1:20" ht="18.75" customHeight="1">
      <c r="B4" s="11" t="s">
        <v>477</v>
      </c>
    </row>
    <row r="5" spans="1:20" ht="18.75" customHeight="1"/>
    <row r="6" spans="1:20" ht="18.75" customHeight="1">
      <c r="A6" s="11" t="s">
        <v>8</v>
      </c>
    </row>
    <row r="7" spans="1:20" ht="7.5" customHeight="1"/>
    <row r="8" spans="1:20" ht="18.75" customHeight="1">
      <c r="A8" s="14" t="s">
        <v>9</v>
      </c>
      <c r="B8" s="14"/>
      <c r="C8" s="14"/>
    </row>
    <row r="9" spans="1:20" ht="18.75" customHeight="1">
      <c r="A9" s="15"/>
      <c r="B9" s="371" t="s">
        <v>160</v>
      </c>
      <c r="C9" s="371"/>
      <c r="D9" s="371"/>
      <c r="E9" s="371"/>
      <c r="F9" s="371"/>
      <c r="G9" s="371"/>
      <c r="H9" s="371"/>
      <c r="I9" s="371"/>
      <c r="J9" s="371"/>
      <c r="K9" s="371"/>
      <c r="L9" s="371"/>
      <c r="M9" s="371"/>
      <c r="N9" s="371"/>
      <c r="O9" s="371"/>
      <c r="P9" s="371"/>
      <c r="Q9" s="371"/>
      <c r="R9" s="371"/>
      <c r="S9" s="371"/>
      <c r="T9" s="371"/>
    </row>
    <row r="10" spans="1:20" ht="11.25" customHeight="1"/>
    <row r="11" spans="1:20" ht="18.75" customHeight="1">
      <c r="A11" s="14" t="s">
        <v>10</v>
      </c>
      <c r="B11" s="14"/>
      <c r="C11" s="14"/>
    </row>
    <row r="12" spans="1:20" ht="70.5" customHeight="1">
      <c r="A12" s="16"/>
      <c r="B12" s="372" t="s">
        <v>467</v>
      </c>
      <c r="C12" s="373"/>
      <c r="D12" s="373"/>
      <c r="E12" s="373"/>
      <c r="F12" s="373"/>
      <c r="G12" s="373"/>
      <c r="H12" s="373"/>
      <c r="I12" s="373"/>
      <c r="J12" s="373"/>
      <c r="K12" s="373"/>
      <c r="L12" s="373"/>
      <c r="M12" s="373"/>
      <c r="N12" s="373"/>
      <c r="O12" s="373"/>
      <c r="P12" s="373"/>
      <c r="Q12" s="373"/>
      <c r="R12" s="373"/>
      <c r="S12" s="373"/>
      <c r="T12" s="374"/>
    </row>
    <row r="13" spans="1:20" ht="11.25" customHeight="1"/>
    <row r="14" spans="1:20" ht="18.75" customHeight="1">
      <c r="A14" s="14" t="s">
        <v>11</v>
      </c>
      <c r="B14" s="14"/>
      <c r="C14" s="14"/>
    </row>
    <row r="15" spans="1:20" ht="18.75" customHeight="1">
      <c r="A15" s="21"/>
      <c r="B15" s="22" t="s">
        <v>12</v>
      </c>
      <c r="C15" s="200">
        <v>5</v>
      </c>
      <c r="D15" s="22" t="s">
        <v>13</v>
      </c>
      <c r="E15" s="200">
        <v>4</v>
      </c>
      <c r="F15" s="22" t="s">
        <v>14</v>
      </c>
      <c r="G15" s="200">
        <v>25</v>
      </c>
      <c r="H15" s="22" t="s">
        <v>15</v>
      </c>
      <c r="I15" s="22" t="s">
        <v>16</v>
      </c>
      <c r="J15" s="22" t="s">
        <v>12</v>
      </c>
      <c r="K15" s="200">
        <v>6</v>
      </c>
      <c r="L15" s="22" t="s">
        <v>13</v>
      </c>
      <c r="M15" s="200">
        <v>3</v>
      </c>
      <c r="N15" s="23" t="s">
        <v>14</v>
      </c>
      <c r="O15" s="201">
        <v>31</v>
      </c>
      <c r="P15" s="23" t="s">
        <v>15</v>
      </c>
      <c r="T15" s="21"/>
    </row>
    <row r="16" spans="1:20" ht="11.25" customHeight="1"/>
    <row r="17" spans="1:24" ht="18.75" customHeight="1">
      <c r="A17" s="14" t="s">
        <v>17</v>
      </c>
      <c r="B17" s="14"/>
      <c r="C17" s="14"/>
      <c r="D17" s="14"/>
      <c r="E17" s="14"/>
      <c r="F17" s="14"/>
      <c r="G17" s="14"/>
      <c r="H17" s="14"/>
      <c r="I17" s="14"/>
      <c r="X17" s="202"/>
    </row>
    <row r="18" spans="1:24" ht="18.75" customHeight="1">
      <c r="A18" s="14"/>
      <c r="B18" s="375" t="s">
        <v>468</v>
      </c>
      <c r="C18" s="376"/>
      <c r="D18" s="376"/>
      <c r="E18" s="376"/>
      <c r="F18" s="376"/>
      <c r="G18" s="376"/>
      <c r="H18" s="376"/>
      <c r="I18" s="376"/>
      <c r="J18" s="376"/>
      <c r="K18" s="376"/>
      <c r="L18" s="376"/>
      <c r="M18" s="376"/>
      <c r="N18" s="376"/>
      <c r="O18" s="376"/>
      <c r="P18" s="376"/>
      <c r="Q18" s="376"/>
      <c r="R18" s="376"/>
      <c r="S18" s="376"/>
      <c r="T18" s="377"/>
      <c r="X18" s="202"/>
    </row>
    <row r="19" spans="1:24" ht="18.75" customHeight="1">
      <c r="A19" s="14"/>
      <c r="B19" s="378"/>
      <c r="C19" s="379"/>
      <c r="D19" s="379"/>
      <c r="E19" s="379"/>
      <c r="F19" s="379"/>
      <c r="G19" s="379"/>
      <c r="H19" s="379"/>
      <c r="I19" s="379"/>
      <c r="J19" s="379"/>
      <c r="K19" s="379"/>
      <c r="L19" s="379"/>
      <c r="M19" s="379"/>
      <c r="N19" s="379"/>
      <c r="O19" s="379"/>
      <c r="P19" s="379"/>
      <c r="Q19" s="379"/>
      <c r="R19" s="379"/>
      <c r="S19" s="379"/>
      <c r="T19" s="380"/>
      <c r="X19" s="202"/>
    </row>
    <row r="20" spans="1:24" ht="18.75" customHeight="1">
      <c r="A20" s="14"/>
      <c r="B20" s="378"/>
      <c r="C20" s="379"/>
      <c r="D20" s="379"/>
      <c r="E20" s="379"/>
      <c r="F20" s="379"/>
      <c r="G20" s="379"/>
      <c r="H20" s="379"/>
      <c r="I20" s="379"/>
      <c r="J20" s="379"/>
      <c r="K20" s="379"/>
      <c r="L20" s="379"/>
      <c r="M20" s="379"/>
      <c r="N20" s="379"/>
      <c r="O20" s="379"/>
      <c r="P20" s="379"/>
      <c r="Q20" s="379"/>
      <c r="R20" s="379"/>
      <c r="S20" s="379"/>
      <c r="T20" s="380"/>
      <c r="X20" s="202"/>
    </row>
    <row r="21" spans="1:24" ht="18.75" customHeight="1">
      <c r="A21" s="14"/>
      <c r="B21" s="378"/>
      <c r="C21" s="379"/>
      <c r="D21" s="379"/>
      <c r="E21" s="379"/>
      <c r="F21" s="379"/>
      <c r="G21" s="379"/>
      <c r="H21" s="379"/>
      <c r="I21" s="379"/>
      <c r="J21" s="379"/>
      <c r="K21" s="379"/>
      <c r="L21" s="379"/>
      <c r="M21" s="379"/>
      <c r="N21" s="379"/>
      <c r="O21" s="379"/>
      <c r="P21" s="379"/>
      <c r="Q21" s="379"/>
      <c r="R21" s="379"/>
      <c r="S21" s="379"/>
      <c r="T21" s="380"/>
      <c r="X21" s="202"/>
    </row>
    <row r="22" spans="1:24" ht="18.75" customHeight="1">
      <c r="A22" s="14"/>
      <c r="B22" s="378"/>
      <c r="C22" s="379"/>
      <c r="D22" s="379"/>
      <c r="E22" s="379"/>
      <c r="F22" s="379"/>
      <c r="G22" s="379"/>
      <c r="H22" s="379"/>
      <c r="I22" s="379"/>
      <c r="J22" s="379"/>
      <c r="K22" s="379"/>
      <c r="L22" s="379"/>
      <c r="M22" s="379"/>
      <c r="N22" s="379"/>
      <c r="O22" s="379"/>
      <c r="P22" s="379"/>
      <c r="Q22" s="379"/>
      <c r="R22" s="379"/>
      <c r="S22" s="379"/>
      <c r="T22" s="380"/>
      <c r="X22" s="202"/>
    </row>
    <row r="23" spans="1:24" ht="18.75" customHeight="1">
      <c r="A23" s="14"/>
      <c r="B23" s="378"/>
      <c r="C23" s="379"/>
      <c r="D23" s="379"/>
      <c r="E23" s="379"/>
      <c r="F23" s="379"/>
      <c r="G23" s="379"/>
      <c r="H23" s="379"/>
      <c r="I23" s="379"/>
      <c r="J23" s="379"/>
      <c r="K23" s="379"/>
      <c r="L23" s="379"/>
      <c r="M23" s="379"/>
      <c r="N23" s="379"/>
      <c r="O23" s="379"/>
      <c r="P23" s="379"/>
      <c r="Q23" s="379"/>
      <c r="R23" s="379"/>
      <c r="S23" s="379"/>
      <c r="T23" s="380"/>
      <c r="X23" s="202"/>
    </row>
    <row r="24" spans="1:24" ht="18.75" customHeight="1">
      <c r="A24" s="14"/>
      <c r="B24" s="378"/>
      <c r="C24" s="379"/>
      <c r="D24" s="379"/>
      <c r="E24" s="379"/>
      <c r="F24" s="379"/>
      <c r="G24" s="379"/>
      <c r="H24" s="379"/>
      <c r="I24" s="379"/>
      <c r="J24" s="379"/>
      <c r="K24" s="379"/>
      <c r="L24" s="379"/>
      <c r="M24" s="379"/>
      <c r="N24" s="379"/>
      <c r="O24" s="379"/>
      <c r="P24" s="379"/>
      <c r="Q24" s="379"/>
      <c r="R24" s="379"/>
      <c r="S24" s="379"/>
      <c r="T24" s="380"/>
      <c r="X24" s="202"/>
    </row>
    <row r="25" spans="1:24" ht="18.75" customHeight="1">
      <c r="A25" s="14"/>
      <c r="B25" s="378"/>
      <c r="C25" s="379"/>
      <c r="D25" s="379"/>
      <c r="E25" s="379"/>
      <c r="F25" s="379"/>
      <c r="G25" s="379"/>
      <c r="H25" s="379"/>
      <c r="I25" s="379"/>
      <c r="J25" s="379"/>
      <c r="K25" s="379"/>
      <c r="L25" s="379"/>
      <c r="M25" s="379"/>
      <c r="N25" s="379"/>
      <c r="O25" s="379"/>
      <c r="P25" s="379"/>
      <c r="Q25" s="379"/>
      <c r="R25" s="379"/>
      <c r="S25" s="379"/>
      <c r="T25" s="380"/>
      <c r="X25" s="202"/>
    </row>
    <row r="26" spans="1:24" ht="18.75" customHeight="1">
      <c r="A26" s="14" t="s">
        <v>18</v>
      </c>
      <c r="B26" s="378"/>
      <c r="C26" s="379"/>
      <c r="D26" s="379"/>
      <c r="E26" s="379"/>
      <c r="F26" s="379"/>
      <c r="G26" s="379"/>
      <c r="H26" s="379"/>
      <c r="I26" s="379"/>
      <c r="J26" s="379"/>
      <c r="K26" s="379"/>
      <c r="L26" s="379"/>
      <c r="M26" s="379"/>
      <c r="N26" s="379"/>
      <c r="O26" s="379"/>
      <c r="P26" s="379"/>
      <c r="Q26" s="379"/>
      <c r="R26" s="379"/>
      <c r="S26" s="379"/>
      <c r="T26" s="380"/>
      <c r="X26" s="202"/>
    </row>
    <row r="27" spans="1:24" ht="18.75" customHeight="1">
      <c r="A27" s="14"/>
      <c r="B27" s="381"/>
      <c r="C27" s="382"/>
      <c r="D27" s="382"/>
      <c r="E27" s="382"/>
      <c r="F27" s="382"/>
      <c r="G27" s="382"/>
      <c r="H27" s="382"/>
      <c r="I27" s="382"/>
      <c r="J27" s="382"/>
      <c r="K27" s="382"/>
      <c r="L27" s="382"/>
      <c r="M27" s="382"/>
      <c r="N27" s="382"/>
      <c r="O27" s="382"/>
      <c r="P27" s="382"/>
      <c r="Q27" s="382"/>
      <c r="R27" s="382"/>
      <c r="S27" s="382"/>
      <c r="T27" s="383"/>
      <c r="X27" s="202"/>
    </row>
    <row r="28" spans="1:24" ht="11.25" customHeight="1">
      <c r="A28" s="14"/>
      <c r="B28" s="13"/>
      <c r="C28" s="13"/>
      <c r="D28" s="13"/>
      <c r="E28" s="13"/>
      <c r="F28" s="13"/>
      <c r="G28" s="13"/>
      <c r="H28" s="13"/>
      <c r="I28" s="13"/>
      <c r="J28" s="13"/>
      <c r="K28" s="13"/>
      <c r="L28" s="13"/>
      <c r="M28" s="13"/>
      <c r="N28" s="13"/>
      <c r="O28" s="13"/>
      <c r="P28" s="13"/>
      <c r="T28" s="13"/>
      <c r="X28" s="202"/>
    </row>
    <row r="29" spans="1:24" ht="18.75" customHeight="1">
      <c r="A29" s="11" t="s">
        <v>19</v>
      </c>
    </row>
    <row r="30" spans="1:24" ht="18.75" customHeight="1">
      <c r="B30" s="384" t="s">
        <v>20</v>
      </c>
      <c r="C30" s="384"/>
      <c r="D30" s="384"/>
      <c r="E30" s="384"/>
      <c r="F30" s="384"/>
      <c r="G30" s="384"/>
      <c r="H30" s="384"/>
      <c r="I30" s="384"/>
      <c r="J30" s="384"/>
      <c r="K30" s="384"/>
      <c r="L30" s="384" t="s">
        <v>21</v>
      </c>
      <c r="M30" s="384"/>
      <c r="N30" s="384"/>
      <c r="O30" s="384"/>
      <c r="P30" s="384"/>
      <c r="Q30" s="384" t="s">
        <v>22</v>
      </c>
      <c r="R30" s="384"/>
      <c r="S30" s="384"/>
      <c r="T30" s="384"/>
    </row>
    <row r="31" spans="1:24" ht="24.75" customHeight="1">
      <c r="B31" s="369" t="s">
        <v>469</v>
      </c>
      <c r="C31" s="369"/>
      <c r="D31" s="369"/>
      <c r="E31" s="369"/>
      <c r="F31" s="369"/>
      <c r="G31" s="369"/>
      <c r="H31" s="369"/>
      <c r="I31" s="369"/>
      <c r="J31" s="369"/>
      <c r="K31" s="369"/>
      <c r="L31" s="369" t="s">
        <v>471</v>
      </c>
      <c r="M31" s="369"/>
      <c r="N31" s="369"/>
      <c r="O31" s="369"/>
      <c r="P31" s="369"/>
      <c r="Q31" s="369" t="s">
        <v>474</v>
      </c>
      <c r="R31" s="369"/>
      <c r="S31" s="369"/>
      <c r="T31" s="369"/>
    </row>
    <row r="32" spans="1:24" ht="24.75" customHeight="1">
      <c r="B32" s="369" t="s">
        <v>470</v>
      </c>
      <c r="C32" s="369"/>
      <c r="D32" s="369"/>
      <c r="E32" s="369"/>
      <c r="F32" s="369"/>
      <c r="G32" s="369"/>
      <c r="H32" s="369"/>
      <c r="I32" s="369"/>
      <c r="J32" s="369"/>
      <c r="K32" s="369"/>
      <c r="L32" s="369" t="s">
        <v>472</v>
      </c>
      <c r="M32" s="369"/>
      <c r="N32" s="369"/>
      <c r="O32" s="369"/>
      <c r="P32" s="369"/>
      <c r="Q32" s="369" t="s">
        <v>474</v>
      </c>
      <c r="R32" s="369"/>
      <c r="S32" s="369"/>
      <c r="T32" s="369"/>
    </row>
    <row r="33" spans="1:29" ht="24.75" customHeight="1">
      <c r="B33" s="369" t="s">
        <v>469</v>
      </c>
      <c r="C33" s="369"/>
      <c r="D33" s="369"/>
      <c r="E33" s="369"/>
      <c r="F33" s="369"/>
      <c r="G33" s="369"/>
      <c r="H33" s="369"/>
      <c r="I33" s="369"/>
      <c r="J33" s="369"/>
      <c r="K33" s="369"/>
      <c r="L33" s="369" t="s">
        <v>473</v>
      </c>
      <c r="M33" s="369"/>
      <c r="N33" s="369"/>
      <c r="O33" s="369"/>
      <c r="P33" s="369"/>
      <c r="Q33" s="369" t="s">
        <v>475</v>
      </c>
      <c r="R33" s="369"/>
      <c r="S33" s="369"/>
      <c r="T33" s="369"/>
    </row>
    <row r="34" spans="1:29" ht="24.75" hidden="1" customHeight="1">
      <c r="B34" s="365"/>
      <c r="C34" s="365"/>
      <c r="D34" s="365"/>
      <c r="E34" s="365"/>
      <c r="F34" s="365"/>
      <c r="G34" s="365"/>
      <c r="H34" s="365"/>
      <c r="I34" s="365"/>
      <c r="J34" s="365"/>
      <c r="K34" s="365"/>
      <c r="L34" s="365"/>
      <c r="M34" s="365"/>
      <c r="N34" s="365"/>
      <c r="O34" s="365"/>
      <c r="P34" s="365"/>
      <c r="Q34" s="365"/>
      <c r="R34" s="365"/>
      <c r="S34" s="365"/>
      <c r="T34" s="365"/>
    </row>
    <row r="35" spans="1:29" ht="24.75" hidden="1" customHeight="1">
      <c r="B35" s="365"/>
      <c r="C35" s="365"/>
      <c r="D35" s="365"/>
      <c r="E35" s="365"/>
      <c r="F35" s="365"/>
      <c r="G35" s="365"/>
      <c r="H35" s="365"/>
      <c r="I35" s="365"/>
      <c r="J35" s="365"/>
      <c r="K35" s="365"/>
      <c r="L35" s="365"/>
      <c r="M35" s="365"/>
      <c r="N35" s="365"/>
      <c r="O35" s="365"/>
      <c r="P35" s="365"/>
      <c r="Q35" s="365"/>
      <c r="R35" s="365"/>
      <c r="S35" s="365"/>
      <c r="T35" s="365"/>
    </row>
    <row r="36" spans="1:29" ht="24.75" hidden="1" customHeight="1">
      <c r="B36" s="365"/>
      <c r="C36" s="365"/>
      <c r="D36" s="365"/>
      <c r="E36" s="365"/>
      <c r="F36" s="365"/>
      <c r="G36" s="365"/>
      <c r="H36" s="365"/>
      <c r="I36" s="365"/>
      <c r="J36" s="365"/>
      <c r="K36" s="365"/>
      <c r="L36" s="365"/>
      <c r="M36" s="365"/>
      <c r="N36" s="365"/>
      <c r="O36" s="365"/>
      <c r="P36" s="365"/>
      <c r="Q36" s="365"/>
      <c r="R36" s="365"/>
      <c r="S36" s="365"/>
      <c r="T36" s="365"/>
    </row>
    <row r="37" spans="1:29" ht="24.75" customHeight="1">
      <c r="B37" s="365"/>
      <c r="C37" s="365"/>
      <c r="D37" s="365"/>
      <c r="E37" s="365"/>
      <c r="F37" s="365"/>
      <c r="G37" s="365"/>
      <c r="H37" s="365"/>
      <c r="I37" s="365"/>
      <c r="J37" s="365"/>
      <c r="K37" s="365"/>
      <c r="L37" s="365"/>
      <c r="M37" s="365"/>
      <c r="N37" s="365"/>
      <c r="O37" s="365"/>
      <c r="P37" s="365"/>
      <c r="Q37" s="365"/>
      <c r="R37" s="365"/>
      <c r="S37" s="365"/>
      <c r="T37" s="365"/>
    </row>
    <row r="38" spans="1:29" ht="24.75" customHeight="1">
      <c r="B38" s="365"/>
      <c r="C38" s="365"/>
      <c r="D38" s="365"/>
      <c r="E38" s="365"/>
      <c r="F38" s="365"/>
      <c r="G38" s="365"/>
      <c r="H38" s="365"/>
      <c r="I38" s="365"/>
      <c r="J38" s="365"/>
      <c r="K38" s="365"/>
      <c r="L38" s="365"/>
      <c r="M38" s="365"/>
      <c r="N38" s="365"/>
      <c r="O38" s="365"/>
      <c r="P38" s="365"/>
      <c r="Q38" s="365"/>
      <c r="R38" s="365"/>
      <c r="S38" s="365"/>
      <c r="T38" s="365"/>
    </row>
    <row r="39" spans="1:29" ht="18.75" customHeight="1">
      <c r="B39" s="17"/>
      <c r="C39" s="18"/>
      <c r="D39" s="18"/>
      <c r="E39" s="18"/>
      <c r="F39" s="18"/>
      <c r="G39" s="18"/>
      <c r="H39" s="18"/>
      <c r="I39" s="19"/>
      <c r="J39" s="20"/>
      <c r="K39" s="20"/>
      <c r="L39" s="20"/>
      <c r="M39" s="20"/>
      <c r="N39" s="20"/>
      <c r="O39" s="20"/>
      <c r="P39" s="17"/>
      <c r="Q39" s="17"/>
      <c r="R39" s="17"/>
      <c r="S39" s="17"/>
      <c r="T39" s="17"/>
    </row>
    <row r="40" spans="1:29" ht="18.75" customHeight="1">
      <c r="A40" s="11" t="s">
        <v>23</v>
      </c>
      <c r="Q40" s="11"/>
      <c r="T40" s="13"/>
    </row>
    <row r="41" spans="1:29" ht="18.75" customHeight="1">
      <c r="B41" s="21"/>
      <c r="C41" s="21" t="s">
        <v>480</v>
      </c>
      <c r="D41" s="21"/>
      <c r="E41" s="21" t="s">
        <v>173</v>
      </c>
      <c r="F41" s="213">
        <f>IF(C15="","",C15)</f>
        <v>5</v>
      </c>
      <c r="G41" s="21" t="s">
        <v>13</v>
      </c>
      <c r="H41" s="213">
        <f>IF(E15="","",E15)</f>
        <v>4</v>
      </c>
      <c r="I41" s="21" t="s">
        <v>174</v>
      </c>
      <c r="J41" s="213">
        <f>IF(G15="","",G15)</f>
        <v>25</v>
      </c>
      <c r="K41" s="21" t="s">
        <v>112</v>
      </c>
      <c r="L41" s="21" t="s">
        <v>481</v>
      </c>
      <c r="M41" s="21" t="s">
        <v>166</v>
      </c>
      <c r="N41" s="214">
        <f>IF(K15="","",K15)</f>
        <v>6</v>
      </c>
      <c r="O41" s="30" t="s">
        <v>13</v>
      </c>
      <c r="P41" s="213">
        <f>IF(M15="","",M15)</f>
        <v>3</v>
      </c>
      <c r="Q41" s="21" t="s">
        <v>174</v>
      </c>
      <c r="R41" s="214">
        <f>IF(O15="","",O15)</f>
        <v>31</v>
      </c>
      <c r="S41" s="30" t="s">
        <v>112</v>
      </c>
      <c r="T41" s="30"/>
    </row>
    <row r="42" spans="1:29" ht="6" customHeight="1" thickBot="1">
      <c r="B42" s="21"/>
      <c r="C42" s="21"/>
      <c r="D42" s="21"/>
      <c r="E42" s="21"/>
      <c r="F42" s="21"/>
      <c r="G42" s="21"/>
      <c r="H42" s="21"/>
      <c r="I42" s="21"/>
      <c r="J42" s="21"/>
      <c r="K42" s="21"/>
      <c r="L42" s="21"/>
      <c r="M42" s="21"/>
      <c r="N42" s="30"/>
      <c r="O42" s="30"/>
      <c r="P42" s="21"/>
      <c r="Q42" s="21"/>
      <c r="R42" s="30"/>
      <c r="S42" s="30"/>
      <c r="T42" s="30"/>
    </row>
    <row r="43" spans="1:29" ht="30" customHeight="1">
      <c r="B43" s="366" t="s">
        <v>370</v>
      </c>
      <c r="C43" s="367"/>
      <c r="D43" s="367"/>
      <c r="E43" s="367"/>
      <c r="F43" s="367"/>
      <c r="G43" s="367"/>
      <c r="H43" s="368"/>
      <c r="I43" s="211" t="s">
        <v>124</v>
      </c>
      <c r="J43" s="211" t="s">
        <v>125</v>
      </c>
      <c r="K43" s="211" t="s">
        <v>126</v>
      </c>
      <c r="L43" s="211" t="s">
        <v>127</v>
      </c>
      <c r="M43" s="211" t="s">
        <v>128</v>
      </c>
      <c r="N43" s="211" t="s">
        <v>129</v>
      </c>
      <c r="O43" s="211" t="s">
        <v>130</v>
      </c>
      <c r="P43" s="211" t="s">
        <v>131</v>
      </c>
      <c r="Q43" s="211" t="s">
        <v>132</v>
      </c>
      <c r="R43" s="212" t="s">
        <v>133</v>
      </c>
      <c r="S43" s="212" t="s">
        <v>134</v>
      </c>
      <c r="T43" s="212" t="s">
        <v>135</v>
      </c>
      <c r="W43" s="203" t="s">
        <v>429</v>
      </c>
      <c r="X43" s="204"/>
      <c r="Y43" s="204"/>
      <c r="Z43" s="204"/>
      <c r="AA43" s="204"/>
      <c r="AB43" s="204"/>
      <c r="AC43" s="205"/>
    </row>
    <row r="44" spans="1:29" ht="30" customHeight="1">
      <c r="B44" s="361" t="s">
        <v>24</v>
      </c>
      <c r="C44" s="361"/>
      <c r="D44" s="361"/>
      <c r="E44" s="361"/>
      <c r="F44" s="361"/>
      <c r="G44" s="361"/>
      <c r="H44" s="361"/>
      <c r="I44" s="27"/>
      <c r="J44" s="27"/>
      <c r="K44" s="29"/>
      <c r="L44" s="29"/>
      <c r="M44" s="29"/>
      <c r="N44" s="29"/>
      <c r="O44" s="29"/>
      <c r="P44" s="29"/>
      <c r="Q44" s="29"/>
      <c r="R44" s="31"/>
      <c r="S44" s="31"/>
      <c r="T44" s="31"/>
      <c r="W44" s="206"/>
      <c r="AC44" s="207"/>
    </row>
    <row r="45" spans="1:29" ht="30" customHeight="1">
      <c r="B45" s="358" t="s">
        <v>25</v>
      </c>
      <c r="C45" s="359"/>
      <c r="D45" s="359"/>
      <c r="E45" s="359"/>
      <c r="F45" s="359"/>
      <c r="G45" s="359"/>
      <c r="H45" s="360"/>
      <c r="I45" s="27"/>
      <c r="J45" s="27"/>
      <c r="K45" s="29"/>
      <c r="L45" s="29"/>
      <c r="M45" s="29"/>
      <c r="N45" s="29"/>
      <c r="O45" s="29"/>
      <c r="P45" s="29"/>
      <c r="Q45" s="29"/>
      <c r="R45" s="31"/>
      <c r="S45" s="31"/>
      <c r="T45" s="31"/>
      <c r="W45" s="206"/>
      <c r="X45" s="198"/>
      <c r="Y45" s="198"/>
      <c r="Z45" s="198"/>
      <c r="AA45" s="198"/>
      <c r="AB45" s="198"/>
      <c r="AC45" s="207"/>
    </row>
    <row r="46" spans="1:29" ht="30" customHeight="1">
      <c r="B46" s="361" t="s">
        <v>26</v>
      </c>
      <c r="C46" s="361"/>
      <c r="D46" s="361"/>
      <c r="E46" s="361"/>
      <c r="F46" s="361"/>
      <c r="G46" s="361"/>
      <c r="H46" s="361"/>
      <c r="I46" s="27"/>
      <c r="J46" s="27"/>
      <c r="K46" s="29"/>
      <c r="L46" s="29"/>
      <c r="M46" s="29"/>
      <c r="N46" s="29"/>
      <c r="O46" s="29"/>
      <c r="P46" s="29"/>
      <c r="Q46" s="29"/>
      <c r="R46" s="31"/>
      <c r="S46" s="31"/>
      <c r="T46" s="31"/>
      <c r="W46" s="206"/>
      <c r="X46" s="198"/>
      <c r="Y46" s="198"/>
      <c r="Z46" s="198"/>
      <c r="AA46" s="198"/>
      <c r="AB46" s="198"/>
      <c r="AC46" s="207"/>
    </row>
    <row r="47" spans="1:29" ht="30" customHeight="1">
      <c r="B47" s="361" t="s">
        <v>27</v>
      </c>
      <c r="C47" s="361"/>
      <c r="D47" s="361"/>
      <c r="E47" s="361"/>
      <c r="F47" s="361"/>
      <c r="G47" s="361"/>
      <c r="H47" s="361"/>
      <c r="I47" s="27"/>
      <c r="J47" s="27"/>
      <c r="K47" s="29"/>
      <c r="L47" s="29"/>
      <c r="M47" s="29"/>
      <c r="N47" s="29"/>
      <c r="O47" s="29"/>
      <c r="P47" s="29"/>
      <c r="Q47" s="29"/>
      <c r="R47" s="31"/>
      <c r="S47" s="31"/>
      <c r="T47" s="31"/>
      <c r="W47" s="206"/>
      <c r="X47" s="198"/>
      <c r="Y47" s="198"/>
      <c r="Z47" s="198"/>
      <c r="AA47" s="198"/>
      <c r="AB47" s="198"/>
      <c r="AC47" s="207"/>
    </row>
    <row r="48" spans="1:29" ht="30" customHeight="1">
      <c r="B48" s="361" t="s">
        <v>478</v>
      </c>
      <c r="C48" s="361"/>
      <c r="D48" s="361"/>
      <c r="E48" s="361"/>
      <c r="F48" s="361"/>
      <c r="G48" s="361"/>
      <c r="H48" s="361"/>
      <c r="I48" s="27"/>
      <c r="J48" s="27"/>
      <c r="K48" s="29"/>
      <c r="L48" s="29"/>
      <c r="M48" s="29"/>
      <c r="N48" s="29"/>
      <c r="O48" s="29"/>
      <c r="P48" s="29"/>
      <c r="Q48" s="29"/>
      <c r="R48" s="31"/>
      <c r="S48" s="31"/>
      <c r="T48" s="31"/>
      <c r="W48" s="206"/>
      <c r="X48" s="198"/>
      <c r="Y48" s="198"/>
      <c r="Z48" s="198"/>
      <c r="AA48" s="198"/>
      <c r="AB48" s="198"/>
      <c r="AC48" s="207"/>
    </row>
    <row r="49" spans="1:29" ht="30" customHeight="1">
      <c r="B49" s="361" t="s">
        <v>479</v>
      </c>
      <c r="C49" s="361"/>
      <c r="D49" s="361"/>
      <c r="E49" s="361"/>
      <c r="F49" s="361"/>
      <c r="G49" s="361"/>
      <c r="H49" s="361"/>
      <c r="I49" s="27"/>
      <c r="J49" s="27"/>
      <c r="K49" s="29"/>
      <c r="L49" s="29"/>
      <c r="M49" s="29"/>
      <c r="N49" s="29"/>
      <c r="O49" s="29"/>
      <c r="P49" s="29"/>
      <c r="Q49" s="29"/>
      <c r="R49" s="31"/>
      <c r="S49" s="31"/>
      <c r="T49" s="31"/>
      <c r="W49" s="206"/>
      <c r="X49" s="198"/>
      <c r="Y49" s="198"/>
      <c r="Z49" s="198"/>
      <c r="AA49" s="198"/>
      <c r="AB49" s="198"/>
      <c r="AC49" s="207"/>
    </row>
    <row r="50" spans="1:29" ht="30" customHeight="1">
      <c r="B50" s="361" t="s">
        <v>28</v>
      </c>
      <c r="C50" s="361"/>
      <c r="D50" s="361"/>
      <c r="E50" s="361"/>
      <c r="F50" s="361"/>
      <c r="G50" s="361"/>
      <c r="H50" s="361"/>
      <c r="I50" s="27"/>
      <c r="J50" s="27"/>
      <c r="K50" s="29"/>
      <c r="L50" s="29"/>
      <c r="M50" s="29"/>
      <c r="N50" s="29"/>
      <c r="O50" s="29"/>
      <c r="P50" s="29"/>
      <c r="Q50" s="29"/>
      <c r="R50" s="31"/>
      <c r="S50" s="31"/>
      <c r="T50" s="31"/>
      <c r="W50" s="206"/>
      <c r="X50" s="198"/>
      <c r="Y50" s="198"/>
      <c r="Z50" s="198"/>
      <c r="AA50" s="198"/>
      <c r="AB50" s="198"/>
      <c r="AC50" s="207"/>
    </row>
    <row r="51" spans="1:29" ht="30" customHeight="1">
      <c r="B51" s="362"/>
      <c r="C51" s="362"/>
      <c r="D51" s="362"/>
      <c r="E51" s="362"/>
      <c r="F51" s="362"/>
      <c r="G51" s="362"/>
      <c r="H51" s="362"/>
      <c r="I51" s="27"/>
      <c r="J51" s="27"/>
      <c r="K51" s="29"/>
      <c r="L51" s="29"/>
      <c r="M51" s="29"/>
      <c r="N51" s="29"/>
      <c r="O51" s="29"/>
      <c r="P51" s="29"/>
      <c r="Q51" s="29"/>
      <c r="R51" s="31"/>
      <c r="S51" s="31"/>
      <c r="T51" s="31"/>
      <c r="W51" s="206"/>
      <c r="X51" s="198"/>
      <c r="Y51" s="198"/>
      <c r="Z51" s="198"/>
      <c r="AA51" s="198"/>
      <c r="AB51" s="198"/>
      <c r="AC51" s="207"/>
    </row>
    <row r="52" spans="1:29" ht="30" customHeight="1">
      <c r="B52" s="363"/>
      <c r="C52" s="363"/>
      <c r="D52" s="363"/>
      <c r="E52" s="363"/>
      <c r="F52" s="363"/>
      <c r="G52" s="363"/>
      <c r="H52" s="363"/>
      <c r="I52" s="27"/>
      <c r="J52" s="27"/>
      <c r="K52" s="29"/>
      <c r="L52" s="29"/>
      <c r="M52" s="29"/>
      <c r="N52" s="29"/>
      <c r="O52" s="29"/>
      <c r="P52" s="29"/>
      <c r="Q52" s="29"/>
      <c r="R52" s="31"/>
      <c r="S52" s="31"/>
      <c r="T52" s="31"/>
      <c r="W52" s="206"/>
      <c r="X52" s="198"/>
      <c r="Y52" s="198"/>
      <c r="Z52" s="198"/>
      <c r="AA52" s="198"/>
      <c r="AB52" s="198"/>
      <c r="AC52" s="207"/>
    </row>
    <row r="53" spans="1:29" ht="30" customHeight="1" thickBot="1">
      <c r="B53" s="364"/>
      <c r="C53" s="364"/>
      <c r="D53" s="364"/>
      <c r="E53" s="364"/>
      <c r="F53" s="364"/>
      <c r="G53" s="364"/>
      <c r="H53" s="364"/>
      <c r="I53" s="27"/>
      <c r="J53" s="27"/>
      <c r="K53" s="28"/>
      <c r="L53" s="29"/>
      <c r="M53" s="28"/>
      <c r="N53" s="29"/>
      <c r="O53" s="28"/>
      <c r="P53" s="29"/>
      <c r="Q53" s="29"/>
      <c r="R53" s="28"/>
      <c r="S53" s="31"/>
      <c r="T53" s="31"/>
      <c r="W53" s="208"/>
      <c r="X53" s="209"/>
      <c r="Y53" s="209"/>
      <c r="Z53" s="209"/>
      <c r="AA53" s="209"/>
      <c r="AB53" s="209"/>
      <c r="AC53" s="210"/>
    </row>
    <row r="54" spans="1:29" ht="18.75" customHeight="1">
      <c r="T54" s="198"/>
    </row>
    <row r="55" spans="1:29" ht="18.75" customHeight="1">
      <c r="A55" s="11" t="s">
        <v>29</v>
      </c>
    </row>
    <row r="56" spans="1:29" ht="43.5" customHeight="1">
      <c r="B56" s="355" t="s">
        <v>476</v>
      </c>
      <c r="C56" s="356"/>
      <c r="D56" s="356"/>
      <c r="E56" s="356"/>
      <c r="F56" s="356"/>
      <c r="G56" s="356"/>
      <c r="H56" s="356"/>
      <c r="I56" s="356"/>
      <c r="J56" s="356"/>
      <c r="K56" s="356"/>
      <c r="L56" s="356"/>
      <c r="M56" s="356"/>
      <c r="N56" s="356"/>
      <c r="O56" s="356"/>
      <c r="P56" s="356"/>
      <c r="Q56" s="356"/>
      <c r="R56" s="356"/>
      <c r="S56" s="356"/>
      <c r="T56" s="357"/>
    </row>
    <row r="57" spans="1:29" ht="18.75" customHeight="1"/>
    <row r="58" spans="1:29" ht="18.75" customHeight="1">
      <c r="A58" s="11" t="s">
        <v>30</v>
      </c>
      <c r="E58" s="111"/>
      <c r="F58" s="111" t="s">
        <v>430</v>
      </c>
      <c r="I58" s="215"/>
    </row>
    <row r="59" spans="1:29" ht="18.75" customHeight="1">
      <c r="B59" s="355" t="s">
        <v>482</v>
      </c>
      <c r="C59" s="356"/>
      <c r="D59" s="356"/>
      <c r="E59" s="356"/>
      <c r="F59" s="356"/>
      <c r="G59" s="356"/>
      <c r="H59" s="356"/>
      <c r="I59" s="356"/>
      <c r="J59" s="356"/>
      <c r="K59" s="356"/>
      <c r="L59" s="356"/>
      <c r="M59" s="356"/>
      <c r="N59" s="356"/>
      <c r="O59" s="356"/>
      <c r="P59" s="356"/>
      <c r="Q59" s="356"/>
      <c r="R59" s="356"/>
      <c r="S59" s="356"/>
      <c r="T59" s="357"/>
    </row>
    <row r="60" spans="1:29" ht="18.75" customHeight="1">
      <c r="B60" s="110"/>
      <c r="C60" s="110"/>
      <c r="D60" s="110"/>
      <c r="E60" s="110"/>
      <c r="F60" s="110"/>
      <c r="G60" s="110"/>
      <c r="H60" s="110"/>
      <c r="I60" s="110"/>
      <c r="J60" s="110"/>
      <c r="K60" s="110"/>
      <c r="L60" s="110"/>
      <c r="M60" s="110"/>
      <c r="N60" s="110"/>
      <c r="O60" s="110"/>
      <c r="P60" s="110"/>
      <c r="Q60" s="110"/>
      <c r="R60" s="110"/>
      <c r="S60" s="110"/>
      <c r="T60" s="110"/>
    </row>
    <row r="61" spans="1:29" ht="18.75" customHeight="1">
      <c r="A61" s="11" t="s">
        <v>31</v>
      </c>
    </row>
    <row r="62" spans="1:29" ht="42" customHeight="1">
      <c r="B62" s="355" t="s">
        <v>483</v>
      </c>
      <c r="C62" s="356"/>
      <c r="D62" s="356"/>
      <c r="E62" s="356"/>
      <c r="F62" s="356"/>
      <c r="G62" s="356"/>
      <c r="H62" s="356"/>
      <c r="I62" s="356"/>
      <c r="J62" s="356"/>
      <c r="K62" s="356"/>
      <c r="L62" s="356"/>
      <c r="M62" s="356"/>
      <c r="N62" s="356"/>
      <c r="O62" s="356"/>
      <c r="P62" s="356"/>
      <c r="Q62" s="356"/>
      <c r="R62" s="356"/>
      <c r="S62" s="356"/>
      <c r="T62" s="357"/>
    </row>
    <row r="63" spans="1:29" ht="11.25" customHeight="1"/>
    <row r="64" spans="1:29" ht="17.25" customHeight="1"/>
    <row r="65" spans="2:2" ht="18.75" customHeight="1">
      <c r="B65" s="21"/>
    </row>
    <row r="66" spans="2:2" ht="17.25" customHeight="1">
      <c r="B66" s="21"/>
    </row>
    <row r="67" spans="2:2" ht="17.25" customHeight="1"/>
    <row r="68" spans="2:2" ht="17.25" customHeight="1"/>
    <row r="69" spans="2:2" ht="17.25" customHeight="1"/>
    <row r="70" spans="2:2" ht="17.25" customHeight="1"/>
    <row r="71" spans="2:2" ht="17.25" customHeight="1"/>
    <row r="72" spans="2:2" ht="17.25" customHeight="1"/>
    <row r="73" spans="2:2" ht="17.25" customHeight="1"/>
    <row r="74" spans="2:2" ht="17.25" customHeight="1"/>
    <row r="75" spans="2:2" ht="17.25" customHeight="1"/>
    <row r="76" spans="2:2" ht="17.25" customHeight="1"/>
    <row r="77" spans="2:2" ht="17.25" customHeight="1"/>
    <row r="78" spans="2:2" ht="17.25" customHeight="1"/>
    <row r="79" spans="2:2" ht="17.25" customHeight="1"/>
    <row r="80" spans="2:2" ht="17.25" customHeight="1"/>
    <row r="81" ht="17.25" customHeight="1"/>
    <row r="82" ht="17.25" customHeight="1"/>
    <row r="83" ht="17.25" customHeight="1"/>
    <row r="84" ht="21" customHeight="1"/>
    <row r="85" ht="17.25" customHeight="1"/>
    <row r="86" ht="17.25" customHeight="1"/>
    <row r="87" ht="17.25" customHeight="1"/>
    <row r="88" ht="17.25" customHeight="1"/>
    <row r="89" ht="17.25" customHeight="1"/>
    <row r="90" ht="17.25" customHeight="1"/>
    <row r="91" ht="17.2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8" customHeight="1"/>
    <row r="103" ht="22.5" customHeight="1"/>
    <row r="104" ht="18" customHeight="1"/>
    <row r="105" ht="22.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sheetData>
  <mergeCells count="46">
    <mergeCell ref="B31:K31"/>
    <mergeCell ref="L31:P31"/>
    <mergeCell ref="Q31:T31"/>
    <mergeCell ref="A3:T3"/>
    <mergeCell ref="B9:T9"/>
    <mergeCell ref="B12:T12"/>
    <mergeCell ref="B18:T27"/>
    <mergeCell ref="B30:K30"/>
    <mergeCell ref="L30:P30"/>
    <mergeCell ref="Q30:T30"/>
    <mergeCell ref="B32:K32"/>
    <mergeCell ref="L32:P32"/>
    <mergeCell ref="Q32:T32"/>
    <mergeCell ref="B33:K33"/>
    <mergeCell ref="L33:P33"/>
    <mergeCell ref="Q33:T33"/>
    <mergeCell ref="B43:H43"/>
    <mergeCell ref="B34:K34"/>
    <mergeCell ref="L34:P34"/>
    <mergeCell ref="Q34:T34"/>
    <mergeCell ref="B35:K35"/>
    <mergeCell ref="L35:P35"/>
    <mergeCell ref="Q35:T35"/>
    <mergeCell ref="Q36:T36"/>
    <mergeCell ref="B37:K37"/>
    <mergeCell ref="L37:P37"/>
    <mergeCell ref="Q37:T37"/>
    <mergeCell ref="B38:K38"/>
    <mergeCell ref="L38:P38"/>
    <mergeCell ref="Q38:T38"/>
    <mergeCell ref="B2:T2"/>
    <mergeCell ref="B62:T62"/>
    <mergeCell ref="B45:H45"/>
    <mergeCell ref="B46:H46"/>
    <mergeCell ref="B47:H47"/>
    <mergeCell ref="B48:H48"/>
    <mergeCell ref="B49:H49"/>
    <mergeCell ref="B50:H50"/>
    <mergeCell ref="B59:T59"/>
    <mergeCell ref="B51:H51"/>
    <mergeCell ref="B52:H52"/>
    <mergeCell ref="B53:H53"/>
    <mergeCell ref="B56:T56"/>
    <mergeCell ref="B44:H44"/>
    <mergeCell ref="B36:K36"/>
    <mergeCell ref="L36:P36"/>
  </mergeCells>
  <phoneticPr fontId="3"/>
  <conditionalFormatting sqref="B56 B62 B12:T12 C15 E15 G15 K15 M15 O15 B18:T27 B31:T38">
    <cfRule type="containsBlanks" dxfId="17" priority="3">
      <formula>LEN(TRIM(B12))=0</formula>
    </cfRule>
  </conditionalFormatting>
  <conditionalFormatting sqref="B59:T59">
    <cfRule type="containsBlanks" dxfId="16" priority="2">
      <formula>LEN(TRIM(B59))=0</formula>
    </cfRule>
  </conditionalFormatting>
  <conditionalFormatting sqref="B51:H53">
    <cfRule type="containsBlanks" dxfId="15" priority="1">
      <formula>LEN(TRIM(B51))=0</formula>
    </cfRule>
  </conditionalFormatting>
  <dataValidations count="3">
    <dataValidation type="list" allowBlank="1" showInputMessage="1" showErrorMessage="1" sqref="B59:T59">
      <formula1>"知的財産権は乙に帰属することを希望する。,知的財産権はすべて甲に帰属する。"</formula1>
    </dataValidation>
    <dataValidation allowBlank="1" showInputMessage="1" showErrorMessage="1" prompt="※　本委託事業が継続課題の場合、前年度までの委託契約は過去の実績として記載しない。" sqref="B56:T56"/>
    <dataValidation allowBlank="1" showInputMessage="1" showErrorMessage="1" prompt="※　「なし」と記載" sqref="B62:T62"/>
  </dataValidations>
  <pageMargins left="0.78740157480314965" right="0.78740157480314965" top="0.59055118110236227" bottom="0.59055118110236227" header="0.51181102362204722" footer="0.31496062992125984"/>
  <pageSetup paperSize="9" scale="96" firstPageNumber="17" orientation="portrait" useFirstPageNumber="1" horizontalDpi="300" verticalDpi="300" r:id="rId1"/>
  <headerFooter alignWithMargins="0">
    <oddFooter>&amp;C&amp;"Times New Roman,標準"- &amp;P -</oddFooter>
  </headerFooter>
  <rowBreaks count="1" manualBreakCount="1">
    <brk id="39"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B4C6E7"/>
    <pageSetUpPr fitToPage="1"/>
  </sheetPr>
  <dimension ref="B1:Z127"/>
  <sheetViews>
    <sheetView zoomScale="85" zoomScaleNormal="85" zoomScaleSheetLayoutView="93" workbookViewId="0">
      <selection activeCell="B108" sqref="B47:Z108"/>
    </sheetView>
  </sheetViews>
  <sheetFormatPr defaultColWidth="8" defaultRowHeight="15" customHeight="1"/>
  <cols>
    <col min="1" max="1" width="2" style="78" customWidth="1"/>
    <col min="2" max="11" width="4.25" style="78" customWidth="1"/>
    <col min="12" max="14" width="4.25" style="86" customWidth="1"/>
    <col min="15" max="26" width="4.25" style="78" customWidth="1"/>
    <col min="27" max="27" width="3.625" style="78" customWidth="1"/>
    <col min="28" max="16384" width="8" style="78"/>
  </cols>
  <sheetData>
    <row r="1" spans="2:26" ht="18" customHeight="1">
      <c r="B1" s="75" t="s">
        <v>450</v>
      </c>
      <c r="C1" s="75"/>
      <c r="D1" s="75"/>
      <c r="R1" s="87" t="s">
        <v>432</v>
      </c>
      <c r="S1" s="385" t="str">
        <f>IF(様式1!N16="","",様式1!N16)</f>
        <v>○○県子供の育成推進事業実行委員会</v>
      </c>
      <c r="T1" s="385"/>
      <c r="U1" s="385"/>
      <c r="V1" s="385"/>
      <c r="W1" s="385"/>
      <c r="X1" s="385"/>
      <c r="Y1" s="385"/>
      <c r="Z1" s="385"/>
    </row>
    <row r="2" spans="2:26" ht="15" customHeight="1">
      <c r="B2" s="76"/>
      <c r="C2" s="76"/>
      <c r="D2" s="76"/>
    </row>
    <row r="3" spans="2:26" s="85" customFormat="1" ht="15" customHeight="1">
      <c r="B3" s="386" t="s">
        <v>32</v>
      </c>
      <c r="C3" s="386"/>
      <c r="D3" s="386"/>
      <c r="E3" s="386"/>
      <c r="F3" s="386"/>
      <c r="G3" s="386"/>
      <c r="H3" s="386"/>
      <c r="I3" s="386"/>
      <c r="J3" s="386"/>
      <c r="K3" s="386"/>
      <c r="L3" s="386"/>
      <c r="M3" s="386"/>
      <c r="N3" s="386"/>
      <c r="O3" s="386"/>
      <c r="P3" s="386"/>
      <c r="Q3" s="386"/>
      <c r="R3" s="386"/>
      <c r="S3" s="386"/>
      <c r="T3" s="386"/>
      <c r="U3" s="386"/>
      <c r="V3" s="386"/>
      <c r="W3" s="386"/>
      <c r="X3" s="386"/>
      <c r="Y3" s="386"/>
      <c r="Z3" s="386"/>
    </row>
    <row r="4" spans="2:26" s="90" customFormat="1" ht="21.75" customHeight="1">
      <c r="G4" s="154" t="s">
        <v>33</v>
      </c>
      <c r="H4" s="155" t="s">
        <v>484</v>
      </c>
      <c r="I4" s="90" t="s">
        <v>35</v>
      </c>
      <c r="L4" s="155" t="s">
        <v>34</v>
      </c>
      <c r="M4" s="90" t="s">
        <v>451</v>
      </c>
      <c r="Q4" s="156"/>
      <c r="R4" s="156"/>
    </row>
    <row r="5" spans="2:26" s="11" customFormat="1" ht="18.75" customHeight="1">
      <c r="B5" s="90" t="s">
        <v>36</v>
      </c>
      <c r="P5" s="13"/>
      <c r="Q5" s="13"/>
      <c r="R5" s="13"/>
    </row>
    <row r="6" spans="2:26" ht="15" customHeight="1">
      <c r="B6" s="387" t="s">
        <v>379</v>
      </c>
      <c r="C6" s="388"/>
      <c r="D6" s="389" t="s">
        <v>381</v>
      </c>
      <c r="E6" s="389"/>
      <c r="F6" s="389"/>
      <c r="G6" s="389"/>
      <c r="H6" s="389"/>
      <c r="I6" s="390" t="s">
        <v>380</v>
      </c>
      <c r="J6" s="391"/>
      <c r="K6" s="392"/>
      <c r="L6" s="393" t="s">
        <v>433</v>
      </c>
      <c r="M6" s="394"/>
      <c r="N6" s="394"/>
      <c r="O6" s="394"/>
      <c r="P6" s="394"/>
      <c r="Q6" s="394"/>
      <c r="R6" s="394"/>
      <c r="S6" s="394"/>
      <c r="T6" s="394"/>
      <c r="U6" s="394"/>
      <c r="V6" s="394"/>
      <c r="W6" s="394"/>
      <c r="X6" s="394"/>
      <c r="Y6" s="394"/>
      <c r="Z6" s="395"/>
    </row>
    <row r="7" spans="2:26" ht="15" customHeight="1">
      <c r="B7" s="415" t="s">
        <v>431</v>
      </c>
      <c r="C7" s="416"/>
      <c r="D7" s="421" t="s">
        <v>382</v>
      </c>
      <c r="E7" s="421"/>
      <c r="F7" s="421"/>
      <c r="G7" s="421"/>
      <c r="H7" s="421"/>
      <c r="I7" s="422">
        <f>L24</f>
        <v>1956000</v>
      </c>
      <c r="J7" s="423"/>
      <c r="K7" s="424"/>
      <c r="L7" s="396"/>
      <c r="M7" s="397"/>
      <c r="N7" s="397"/>
      <c r="O7" s="397"/>
      <c r="P7" s="397"/>
      <c r="Q7" s="397"/>
      <c r="R7" s="397"/>
      <c r="S7" s="397"/>
      <c r="T7" s="397"/>
      <c r="U7" s="397"/>
      <c r="V7" s="397"/>
      <c r="W7" s="397"/>
      <c r="X7" s="397"/>
      <c r="Y7" s="397"/>
      <c r="Z7" s="398"/>
    </row>
    <row r="8" spans="2:26" ht="15" customHeight="1">
      <c r="B8" s="417"/>
      <c r="C8" s="418"/>
      <c r="D8" s="425" t="s">
        <v>383</v>
      </c>
      <c r="E8" s="425"/>
      <c r="F8" s="425"/>
      <c r="G8" s="425"/>
      <c r="H8" s="425"/>
      <c r="I8" s="402">
        <f>L98</f>
        <v>5571120</v>
      </c>
      <c r="J8" s="403"/>
      <c r="K8" s="404"/>
      <c r="L8" s="399"/>
      <c r="M8" s="400"/>
      <c r="N8" s="400"/>
      <c r="O8" s="400"/>
      <c r="P8" s="400"/>
      <c r="Q8" s="400"/>
      <c r="R8" s="400"/>
      <c r="S8" s="400"/>
      <c r="T8" s="400"/>
      <c r="U8" s="400"/>
      <c r="V8" s="400"/>
      <c r="W8" s="400"/>
      <c r="X8" s="400"/>
      <c r="Y8" s="400"/>
      <c r="Z8" s="401"/>
    </row>
    <row r="9" spans="2:26" ht="15" customHeight="1" thickBot="1">
      <c r="B9" s="417"/>
      <c r="C9" s="418"/>
      <c r="D9" s="425" t="s">
        <v>384</v>
      </c>
      <c r="E9" s="425"/>
      <c r="F9" s="425"/>
      <c r="G9" s="425"/>
      <c r="H9" s="425"/>
      <c r="I9" s="402">
        <f>L102</f>
        <v>752712</v>
      </c>
      <c r="J9" s="403"/>
      <c r="K9" s="404"/>
      <c r="L9" s="409"/>
      <c r="M9" s="410"/>
      <c r="N9" s="410"/>
      <c r="O9" s="410"/>
      <c r="P9" s="410"/>
      <c r="Q9" s="410"/>
      <c r="R9" s="410"/>
      <c r="S9" s="410"/>
      <c r="T9" s="410"/>
      <c r="U9" s="410"/>
      <c r="V9" s="410"/>
      <c r="W9" s="410"/>
      <c r="X9" s="410"/>
      <c r="Y9" s="410"/>
      <c r="Z9" s="411"/>
    </row>
    <row r="10" spans="2:26" ht="15" customHeight="1" thickTop="1">
      <c r="B10" s="419"/>
      <c r="C10" s="420"/>
      <c r="D10" s="405" t="s">
        <v>387</v>
      </c>
      <c r="E10" s="405"/>
      <c r="F10" s="405"/>
      <c r="G10" s="405"/>
      <c r="H10" s="405"/>
      <c r="I10" s="406">
        <f>SUM(I7:K9)</f>
        <v>8279832</v>
      </c>
      <c r="J10" s="407"/>
      <c r="K10" s="408"/>
      <c r="L10" s="412"/>
      <c r="M10" s="413"/>
      <c r="N10" s="413"/>
      <c r="O10" s="413"/>
      <c r="P10" s="413"/>
      <c r="Q10" s="413"/>
      <c r="R10" s="413"/>
      <c r="S10" s="413"/>
      <c r="T10" s="413"/>
      <c r="U10" s="413"/>
      <c r="V10" s="413"/>
      <c r="W10" s="413"/>
      <c r="X10" s="413"/>
      <c r="Y10" s="413"/>
      <c r="Z10" s="414"/>
    </row>
    <row r="11" spans="2:26" ht="15" customHeight="1">
      <c r="B11" s="415" t="s">
        <v>459</v>
      </c>
      <c r="C11" s="416"/>
      <c r="D11" s="425" t="s">
        <v>385</v>
      </c>
      <c r="E11" s="425"/>
      <c r="F11" s="425"/>
      <c r="G11" s="425"/>
      <c r="H11" s="425"/>
      <c r="I11" s="402">
        <f>L106</f>
        <v>10000</v>
      </c>
      <c r="J11" s="403"/>
      <c r="K11" s="404"/>
      <c r="L11" s="399"/>
      <c r="M11" s="400"/>
      <c r="N11" s="400"/>
      <c r="O11" s="400"/>
      <c r="P11" s="400"/>
      <c r="Q11" s="400"/>
      <c r="R11" s="400"/>
      <c r="S11" s="400"/>
      <c r="T11" s="400"/>
      <c r="U11" s="400"/>
      <c r="V11" s="400"/>
      <c r="W11" s="400"/>
      <c r="X11" s="400"/>
      <c r="Y11" s="400"/>
      <c r="Z11" s="401"/>
    </row>
    <row r="12" spans="2:26" ht="15" customHeight="1" thickBot="1">
      <c r="B12" s="417"/>
      <c r="C12" s="418"/>
      <c r="D12" s="454" t="s">
        <v>386</v>
      </c>
      <c r="E12" s="454"/>
      <c r="F12" s="454"/>
      <c r="G12" s="454"/>
      <c r="H12" s="454"/>
      <c r="I12" s="433">
        <f>L107</f>
        <v>0</v>
      </c>
      <c r="J12" s="434"/>
      <c r="K12" s="435"/>
      <c r="L12" s="409"/>
      <c r="M12" s="410"/>
      <c r="N12" s="410"/>
      <c r="O12" s="410"/>
      <c r="P12" s="410"/>
      <c r="Q12" s="410"/>
      <c r="R12" s="410"/>
      <c r="S12" s="410"/>
      <c r="T12" s="410"/>
      <c r="U12" s="410"/>
      <c r="V12" s="410"/>
      <c r="W12" s="410"/>
      <c r="X12" s="410"/>
      <c r="Y12" s="410"/>
      <c r="Z12" s="411"/>
    </row>
    <row r="13" spans="2:26" ht="15" customHeight="1" thickTop="1" thickBot="1">
      <c r="B13" s="419"/>
      <c r="C13" s="420"/>
      <c r="D13" s="405" t="s">
        <v>387</v>
      </c>
      <c r="E13" s="405"/>
      <c r="F13" s="405"/>
      <c r="G13" s="405"/>
      <c r="H13" s="405"/>
      <c r="I13" s="406">
        <f>SUM(I11:K12)</f>
        <v>10000</v>
      </c>
      <c r="J13" s="407"/>
      <c r="K13" s="408"/>
      <c r="L13" s="412"/>
      <c r="M13" s="413"/>
      <c r="N13" s="413"/>
      <c r="O13" s="413"/>
      <c r="P13" s="413"/>
      <c r="Q13" s="413"/>
      <c r="R13" s="413"/>
      <c r="S13" s="413"/>
      <c r="T13" s="413"/>
      <c r="U13" s="413"/>
      <c r="V13" s="413"/>
      <c r="W13" s="413"/>
      <c r="X13" s="413"/>
      <c r="Y13" s="413"/>
      <c r="Z13" s="414"/>
    </row>
    <row r="14" spans="2:26" ht="18" customHeight="1" thickTop="1">
      <c r="B14" s="448" t="s">
        <v>657</v>
      </c>
      <c r="C14" s="449"/>
      <c r="D14" s="449"/>
      <c r="E14" s="449"/>
      <c r="F14" s="449"/>
      <c r="G14" s="449"/>
      <c r="H14" s="450"/>
      <c r="I14" s="451">
        <f>I10-I13</f>
        <v>8269832</v>
      </c>
      <c r="J14" s="452"/>
      <c r="K14" s="453"/>
      <c r="L14" s="412"/>
      <c r="M14" s="413"/>
      <c r="N14" s="413"/>
      <c r="O14" s="413"/>
      <c r="P14" s="413"/>
      <c r="Q14" s="413"/>
      <c r="R14" s="413"/>
      <c r="S14" s="413"/>
      <c r="T14" s="413"/>
      <c r="U14" s="413"/>
      <c r="V14" s="413"/>
      <c r="W14" s="413"/>
      <c r="X14" s="413"/>
      <c r="Y14" s="413"/>
      <c r="Z14" s="414"/>
    </row>
    <row r="15" spans="2:26" ht="15" customHeight="1">
      <c r="D15" s="79"/>
    </row>
    <row r="16" spans="2:26" ht="15" customHeight="1">
      <c r="B16" s="152" t="s">
        <v>452</v>
      </c>
    </row>
    <row r="17" spans="2:26" ht="15" customHeight="1">
      <c r="B17" s="152" t="s">
        <v>437</v>
      </c>
    </row>
    <row r="18" spans="2:26" ht="26.25" customHeight="1">
      <c r="B18" s="134" t="s">
        <v>37</v>
      </c>
      <c r="C18" s="124"/>
      <c r="D18" s="124"/>
      <c r="E18" s="124"/>
      <c r="F18" s="124"/>
      <c r="G18" s="124"/>
      <c r="H18" s="124"/>
      <c r="I18" s="124"/>
      <c r="J18" s="124"/>
      <c r="K18" s="124"/>
      <c r="L18" s="126"/>
      <c r="M18" s="126"/>
      <c r="N18" s="126"/>
      <c r="O18" s="124"/>
      <c r="P18" s="124"/>
      <c r="Q18" s="124"/>
      <c r="R18" s="124"/>
      <c r="S18" s="124"/>
      <c r="T18" s="124"/>
      <c r="U18" s="124"/>
      <c r="V18" s="124"/>
      <c r="W18" s="124"/>
      <c r="X18" s="124"/>
      <c r="Y18" s="124"/>
      <c r="Z18" s="127"/>
    </row>
    <row r="19" spans="2:26" ht="27" customHeight="1">
      <c r="B19" s="431" t="s">
        <v>113</v>
      </c>
      <c r="C19" s="431"/>
      <c r="D19" s="431"/>
      <c r="E19" s="431"/>
      <c r="F19" s="431"/>
      <c r="G19" s="431"/>
      <c r="H19" s="415" t="s">
        <v>371</v>
      </c>
      <c r="I19" s="432"/>
      <c r="J19" s="432"/>
      <c r="K19" s="416"/>
      <c r="L19" s="390" t="s">
        <v>150</v>
      </c>
      <c r="M19" s="391"/>
      <c r="N19" s="392"/>
      <c r="O19" s="436" t="s">
        <v>454</v>
      </c>
      <c r="P19" s="437"/>
      <c r="Q19" s="437"/>
      <c r="R19" s="437"/>
      <c r="S19" s="437"/>
      <c r="T19" s="437"/>
      <c r="U19" s="437"/>
      <c r="V19" s="437"/>
      <c r="W19" s="437"/>
      <c r="X19" s="437"/>
      <c r="Y19" s="437"/>
      <c r="Z19" s="438"/>
    </row>
    <row r="20" spans="2:26" ht="15" customHeight="1">
      <c r="B20" s="430">
        <v>1500</v>
      </c>
      <c r="C20" s="430"/>
      <c r="D20" s="430"/>
      <c r="E20" s="430"/>
      <c r="F20" s="430"/>
      <c r="G20" s="430"/>
      <c r="H20" s="427">
        <f>8*10*10</f>
        <v>800</v>
      </c>
      <c r="I20" s="428"/>
      <c r="J20" s="428"/>
      <c r="K20" s="429"/>
      <c r="L20" s="422">
        <f>B20*H20</f>
        <v>1200000</v>
      </c>
      <c r="M20" s="423"/>
      <c r="N20" s="424"/>
      <c r="O20" s="439" t="s">
        <v>536</v>
      </c>
      <c r="P20" s="440"/>
      <c r="Q20" s="440"/>
      <c r="R20" s="440"/>
      <c r="S20" s="440"/>
      <c r="T20" s="440"/>
      <c r="U20" s="440"/>
      <c r="V20" s="440"/>
      <c r="W20" s="440"/>
      <c r="X20" s="440"/>
      <c r="Y20" s="440"/>
      <c r="Z20" s="441"/>
    </row>
    <row r="21" spans="2:26" ht="15" customHeight="1">
      <c r="B21" s="426">
        <v>1500</v>
      </c>
      <c r="C21" s="426"/>
      <c r="D21" s="426"/>
      <c r="E21" s="426"/>
      <c r="F21" s="426"/>
      <c r="G21" s="426"/>
      <c r="H21" s="445">
        <f>8*21*3</f>
        <v>504</v>
      </c>
      <c r="I21" s="446"/>
      <c r="J21" s="446"/>
      <c r="K21" s="447"/>
      <c r="L21" s="422">
        <f t="shared" ref="L21:L23" si="0">B21*H21</f>
        <v>756000</v>
      </c>
      <c r="M21" s="423"/>
      <c r="N21" s="424"/>
      <c r="O21" s="442" t="s">
        <v>485</v>
      </c>
      <c r="P21" s="443"/>
      <c r="Q21" s="443"/>
      <c r="R21" s="443"/>
      <c r="S21" s="443"/>
      <c r="T21" s="443"/>
      <c r="U21" s="443"/>
      <c r="V21" s="443"/>
      <c r="W21" s="443"/>
      <c r="X21" s="443"/>
      <c r="Y21" s="443"/>
      <c r="Z21" s="444"/>
    </row>
    <row r="22" spans="2:26" ht="15" customHeight="1">
      <c r="B22" s="463"/>
      <c r="C22" s="463"/>
      <c r="D22" s="463"/>
      <c r="E22" s="463"/>
      <c r="F22" s="463"/>
      <c r="G22" s="463"/>
      <c r="H22" s="399"/>
      <c r="I22" s="400"/>
      <c r="J22" s="400"/>
      <c r="K22" s="401"/>
      <c r="L22" s="460">
        <f t="shared" ref="L22" si="1">B22*H22</f>
        <v>0</v>
      </c>
      <c r="M22" s="461"/>
      <c r="N22" s="462"/>
      <c r="O22" s="464"/>
      <c r="P22" s="465"/>
      <c r="Q22" s="465"/>
      <c r="R22" s="465"/>
      <c r="S22" s="465"/>
      <c r="T22" s="465"/>
      <c r="U22" s="465"/>
      <c r="V22" s="465"/>
      <c r="W22" s="465"/>
      <c r="X22" s="465"/>
      <c r="Y22" s="465"/>
      <c r="Z22" s="466"/>
    </row>
    <row r="23" spans="2:26" ht="15" customHeight="1" thickBot="1">
      <c r="B23" s="459"/>
      <c r="C23" s="459"/>
      <c r="D23" s="459"/>
      <c r="E23" s="459"/>
      <c r="F23" s="459"/>
      <c r="G23" s="459"/>
      <c r="H23" s="409"/>
      <c r="I23" s="410"/>
      <c r="J23" s="410"/>
      <c r="K23" s="411"/>
      <c r="L23" s="460">
        <f t="shared" si="0"/>
        <v>0</v>
      </c>
      <c r="M23" s="461"/>
      <c r="N23" s="462"/>
      <c r="O23" s="467"/>
      <c r="P23" s="468"/>
      <c r="Q23" s="468"/>
      <c r="R23" s="468"/>
      <c r="S23" s="468"/>
      <c r="T23" s="468"/>
      <c r="U23" s="468"/>
      <c r="V23" s="468"/>
      <c r="W23" s="468"/>
      <c r="X23" s="468"/>
      <c r="Y23" s="468"/>
      <c r="Z23" s="469"/>
    </row>
    <row r="24" spans="2:26" ht="21.75" customHeight="1" thickTop="1">
      <c r="B24" s="456" t="s">
        <v>154</v>
      </c>
      <c r="C24" s="457"/>
      <c r="D24" s="457"/>
      <c r="E24" s="457"/>
      <c r="F24" s="457"/>
      <c r="G24" s="457"/>
      <c r="H24" s="457"/>
      <c r="I24" s="457"/>
      <c r="J24" s="457"/>
      <c r="K24" s="458"/>
      <c r="L24" s="451">
        <f>SUM(L20:N23)</f>
        <v>1956000</v>
      </c>
      <c r="M24" s="452"/>
      <c r="N24" s="453"/>
      <c r="O24" s="448"/>
      <c r="P24" s="449"/>
      <c r="Q24" s="449"/>
      <c r="R24" s="449"/>
      <c r="S24" s="449"/>
      <c r="T24" s="449"/>
      <c r="U24" s="449"/>
      <c r="V24" s="449"/>
      <c r="W24" s="449"/>
      <c r="X24" s="449"/>
      <c r="Y24" s="449"/>
      <c r="Z24" s="450"/>
    </row>
    <row r="25" spans="2:26" ht="26.25" customHeight="1">
      <c r="B25" s="134" t="s">
        <v>38</v>
      </c>
      <c r="C25" s="128"/>
      <c r="D25" s="128"/>
      <c r="E25" s="128"/>
      <c r="F25" s="128"/>
      <c r="G25" s="128"/>
      <c r="H25" s="128"/>
      <c r="I25" s="128"/>
      <c r="J25" s="128"/>
      <c r="K25" s="128"/>
      <c r="L25" s="129"/>
      <c r="M25" s="129"/>
      <c r="N25" s="129"/>
      <c r="O25" s="128"/>
      <c r="P25" s="128"/>
      <c r="Q25" s="128"/>
      <c r="R25" s="128"/>
      <c r="S25" s="128"/>
      <c r="T25" s="128"/>
      <c r="U25" s="128"/>
      <c r="V25" s="128"/>
      <c r="W25" s="128"/>
      <c r="X25" s="128"/>
      <c r="Y25" s="128"/>
      <c r="Z25" s="130"/>
    </row>
    <row r="26" spans="2:26" ht="24" customHeight="1">
      <c r="B26" s="125" t="s">
        <v>434</v>
      </c>
      <c r="C26" s="115"/>
      <c r="D26" s="115"/>
      <c r="E26" s="115"/>
      <c r="F26" s="115"/>
      <c r="G26" s="115"/>
      <c r="H26" s="115"/>
      <c r="I26" s="115"/>
      <c r="J26" s="115"/>
      <c r="K26" s="115"/>
      <c r="L26" s="116"/>
      <c r="M26" s="116"/>
      <c r="N26" s="116"/>
      <c r="O26" s="115"/>
      <c r="P26" s="115"/>
      <c r="Q26" s="115"/>
      <c r="R26" s="115"/>
      <c r="S26" s="115"/>
      <c r="T26" s="115"/>
      <c r="U26" s="115"/>
      <c r="V26" s="115"/>
      <c r="W26" s="115"/>
      <c r="X26" s="115"/>
      <c r="Y26" s="115"/>
      <c r="Z26" s="117"/>
    </row>
    <row r="27" spans="2:26" ht="15" customHeight="1">
      <c r="B27" s="82" t="s">
        <v>442</v>
      </c>
      <c r="C27" s="83"/>
      <c r="D27" s="83"/>
      <c r="E27" s="83"/>
      <c r="F27" s="83"/>
      <c r="G27" s="83"/>
      <c r="H27" s="83"/>
      <c r="I27" s="83"/>
      <c r="J27" s="83"/>
      <c r="K27" s="83"/>
      <c r="L27" s="112"/>
      <c r="M27" s="112"/>
      <c r="N27" s="112"/>
      <c r="O27" s="83"/>
      <c r="P27" s="83"/>
      <c r="Q27" s="83"/>
      <c r="R27" s="83"/>
      <c r="S27" s="83"/>
      <c r="T27" s="83"/>
      <c r="U27" s="83"/>
      <c r="V27" s="83"/>
      <c r="W27" s="83"/>
      <c r="X27" s="83"/>
      <c r="Y27" s="83"/>
      <c r="Z27" s="84"/>
    </row>
    <row r="28" spans="2:26" ht="24.75" customHeight="1">
      <c r="B28" s="387" t="s">
        <v>453</v>
      </c>
      <c r="C28" s="455"/>
      <c r="D28" s="455"/>
      <c r="E28" s="455"/>
      <c r="F28" s="455"/>
      <c r="G28" s="455"/>
      <c r="H28" s="455"/>
      <c r="I28" s="455"/>
      <c r="J28" s="455"/>
      <c r="K28" s="388"/>
      <c r="L28" s="390" t="s">
        <v>150</v>
      </c>
      <c r="M28" s="391"/>
      <c r="N28" s="392"/>
      <c r="O28" s="436" t="s">
        <v>454</v>
      </c>
      <c r="P28" s="437"/>
      <c r="Q28" s="437"/>
      <c r="R28" s="437"/>
      <c r="S28" s="437"/>
      <c r="T28" s="437"/>
      <c r="U28" s="437"/>
      <c r="V28" s="437"/>
      <c r="W28" s="437"/>
      <c r="X28" s="437"/>
      <c r="Y28" s="437"/>
      <c r="Z28" s="438"/>
    </row>
    <row r="29" spans="2:26" ht="15" customHeight="1">
      <c r="B29" s="485" t="s">
        <v>486</v>
      </c>
      <c r="C29" s="486"/>
      <c r="D29" s="486"/>
      <c r="E29" s="486"/>
      <c r="F29" s="486"/>
      <c r="G29" s="486"/>
      <c r="H29" s="486"/>
      <c r="I29" s="486"/>
      <c r="J29" s="486"/>
      <c r="K29" s="487"/>
      <c r="L29" s="445">
        <f>14260*4</f>
        <v>57040</v>
      </c>
      <c r="M29" s="446"/>
      <c r="N29" s="447"/>
      <c r="O29" s="488"/>
      <c r="P29" s="489"/>
      <c r="Q29" s="489"/>
      <c r="R29" s="489"/>
      <c r="S29" s="489"/>
      <c r="T29" s="489"/>
      <c r="U29" s="489"/>
      <c r="V29" s="489"/>
      <c r="W29" s="489"/>
      <c r="X29" s="489"/>
      <c r="Y29" s="489"/>
      <c r="Z29" s="490"/>
    </row>
    <row r="30" spans="2:26" ht="15" customHeight="1">
      <c r="B30" s="479"/>
      <c r="C30" s="480"/>
      <c r="D30" s="480"/>
      <c r="E30" s="480"/>
      <c r="F30" s="480"/>
      <c r="G30" s="480"/>
      <c r="H30" s="480"/>
      <c r="I30" s="480"/>
      <c r="J30" s="480"/>
      <c r="K30" s="481"/>
      <c r="L30" s="399"/>
      <c r="M30" s="400"/>
      <c r="N30" s="401"/>
      <c r="O30" s="482"/>
      <c r="P30" s="483"/>
      <c r="Q30" s="483"/>
      <c r="R30" s="483"/>
      <c r="S30" s="483"/>
      <c r="T30" s="483"/>
      <c r="U30" s="483"/>
      <c r="V30" s="483"/>
      <c r="W30" s="483"/>
      <c r="X30" s="483"/>
      <c r="Y30" s="483"/>
      <c r="Z30" s="484"/>
    </row>
    <row r="31" spans="2:26" ht="15" customHeight="1">
      <c r="B31" s="470"/>
      <c r="C31" s="471"/>
      <c r="D31" s="471"/>
      <c r="E31" s="471"/>
      <c r="F31" s="471"/>
      <c r="G31" s="471"/>
      <c r="H31" s="471"/>
      <c r="I31" s="471"/>
      <c r="J31" s="471"/>
      <c r="K31" s="472"/>
      <c r="L31" s="473"/>
      <c r="M31" s="474"/>
      <c r="N31" s="475"/>
      <c r="O31" s="476"/>
      <c r="P31" s="477"/>
      <c r="Q31" s="477"/>
      <c r="R31" s="477"/>
      <c r="S31" s="477"/>
      <c r="T31" s="477"/>
      <c r="U31" s="477"/>
      <c r="V31" s="477"/>
      <c r="W31" s="477"/>
      <c r="X31" s="477"/>
      <c r="Y31" s="477"/>
      <c r="Z31" s="478"/>
    </row>
    <row r="32" spans="2:26" ht="15" customHeight="1">
      <c r="B32" s="387" t="s">
        <v>154</v>
      </c>
      <c r="C32" s="455"/>
      <c r="D32" s="455"/>
      <c r="E32" s="455"/>
      <c r="F32" s="455"/>
      <c r="G32" s="455"/>
      <c r="H32" s="455"/>
      <c r="I32" s="455"/>
      <c r="J32" s="455"/>
      <c r="K32" s="388"/>
      <c r="L32" s="497">
        <f>SUM(L29:N31)</f>
        <v>57040</v>
      </c>
      <c r="M32" s="498"/>
      <c r="N32" s="499"/>
      <c r="O32" s="500"/>
      <c r="P32" s="501"/>
      <c r="Q32" s="501"/>
      <c r="R32" s="501"/>
      <c r="S32" s="501"/>
      <c r="T32" s="501"/>
      <c r="U32" s="501"/>
      <c r="V32" s="501"/>
      <c r="W32" s="501"/>
      <c r="X32" s="501"/>
      <c r="Y32" s="501"/>
      <c r="Z32" s="502"/>
    </row>
    <row r="33" spans="2:26" ht="15" customHeight="1">
      <c r="B33" s="82" t="s">
        <v>443</v>
      </c>
      <c r="C33" s="83"/>
      <c r="D33" s="83"/>
      <c r="E33" s="83"/>
      <c r="F33" s="83"/>
      <c r="G33" s="83"/>
      <c r="H33" s="83"/>
      <c r="I33" s="83"/>
      <c r="J33" s="83"/>
      <c r="K33" s="83"/>
      <c r="L33" s="112"/>
      <c r="M33" s="112"/>
      <c r="N33" s="112"/>
      <c r="O33" s="83"/>
      <c r="P33" s="83"/>
      <c r="Q33" s="83"/>
      <c r="R33" s="83"/>
      <c r="S33" s="83"/>
      <c r="T33" s="83"/>
      <c r="U33" s="83"/>
      <c r="V33" s="83"/>
      <c r="W33" s="83"/>
      <c r="X33" s="83"/>
      <c r="Y33" s="83"/>
      <c r="Z33" s="84"/>
    </row>
    <row r="34" spans="2:26" ht="24.75" customHeight="1">
      <c r="B34" s="387" t="s">
        <v>347</v>
      </c>
      <c r="C34" s="455"/>
      <c r="D34" s="455"/>
      <c r="E34" s="455"/>
      <c r="F34" s="455"/>
      <c r="G34" s="455"/>
      <c r="H34" s="455"/>
      <c r="I34" s="455"/>
      <c r="J34" s="455"/>
      <c r="K34" s="388"/>
      <c r="L34" s="390" t="s">
        <v>150</v>
      </c>
      <c r="M34" s="391"/>
      <c r="N34" s="392"/>
      <c r="O34" s="436" t="s">
        <v>454</v>
      </c>
      <c r="P34" s="437"/>
      <c r="Q34" s="437"/>
      <c r="R34" s="437"/>
      <c r="S34" s="437"/>
      <c r="T34" s="437"/>
      <c r="U34" s="437"/>
      <c r="V34" s="437"/>
      <c r="W34" s="437"/>
      <c r="X34" s="437"/>
      <c r="Y34" s="437"/>
      <c r="Z34" s="438"/>
    </row>
    <row r="35" spans="2:26" ht="15" customHeight="1">
      <c r="B35" s="439" t="s">
        <v>487</v>
      </c>
      <c r="C35" s="440"/>
      <c r="D35" s="440"/>
      <c r="E35" s="440"/>
      <c r="F35" s="440"/>
      <c r="G35" s="440"/>
      <c r="H35" s="440"/>
      <c r="I35" s="440"/>
      <c r="J35" s="440"/>
      <c r="K35" s="441"/>
      <c r="L35" s="427"/>
      <c r="M35" s="428"/>
      <c r="N35" s="429"/>
      <c r="O35" s="506"/>
      <c r="P35" s="507"/>
      <c r="Q35" s="507"/>
      <c r="R35" s="507"/>
      <c r="S35" s="507"/>
      <c r="T35" s="507"/>
      <c r="U35" s="507"/>
      <c r="V35" s="507"/>
      <c r="W35" s="507"/>
      <c r="X35" s="507"/>
      <c r="Y35" s="507"/>
      <c r="Z35" s="508"/>
    </row>
    <row r="36" spans="2:26" ht="15" customHeight="1">
      <c r="B36" s="442" t="s">
        <v>491</v>
      </c>
      <c r="C36" s="443"/>
      <c r="D36" s="443"/>
      <c r="E36" s="443"/>
      <c r="F36" s="443"/>
      <c r="G36" s="443"/>
      <c r="H36" s="443"/>
      <c r="I36" s="443"/>
      <c r="J36" s="443"/>
      <c r="K36" s="444"/>
      <c r="L36" s="445">
        <f>35650*1*1*10</f>
        <v>356500</v>
      </c>
      <c r="M36" s="446"/>
      <c r="N36" s="447"/>
      <c r="O36" s="503" t="s">
        <v>488</v>
      </c>
      <c r="P36" s="504"/>
      <c r="Q36" s="504"/>
      <c r="R36" s="504"/>
      <c r="S36" s="504"/>
      <c r="T36" s="504"/>
      <c r="U36" s="504"/>
      <c r="V36" s="504"/>
      <c r="W36" s="504"/>
      <c r="X36" s="504"/>
      <c r="Y36" s="504"/>
      <c r="Z36" s="505"/>
    </row>
    <row r="37" spans="2:26" ht="15" customHeight="1">
      <c r="B37" s="442" t="s">
        <v>492</v>
      </c>
      <c r="C37" s="443"/>
      <c r="D37" s="443"/>
      <c r="E37" s="443"/>
      <c r="F37" s="443"/>
      <c r="G37" s="443"/>
      <c r="H37" s="443"/>
      <c r="I37" s="443"/>
      <c r="J37" s="443"/>
      <c r="K37" s="444"/>
      <c r="L37" s="445">
        <f>35650*2*1*10</f>
        <v>713000</v>
      </c>
      <c r="M37" s="446"/>
      <c r="N37" s="447"/>
      <c r="O37" s="503" t="s">
        <v>489</v>
      </c>
      <c r="P37" s="504"/>
      <c r="Q37" s="504"/>
      <c r="R37" s="504"/>
      <c r="S37" s="504"/>
      <c r="T37" s="504"/>
      <c r="U37" s="504"/>
      <c r="V37" s="504"/>
      <c r="W37" s="504"/>
      <c r="X37" s="504"/>
      <c r="Y37" s="504"/>
      <c r="Z37" s="505"/>
    </row>
    <row r="38" spans="2:26" ht="15" customHeight="1">
      <c r="B38" s="442" t="s">
        <v>493</v>
      </c>
      <c r="C38" s="443"/>
      <c r="D38" s="443"/>
      <c r="E38" s="443"/>
      <c r="F38" s="443"/>
      <c r="G38" s="443"/>
      <c r="H38" s="443"/>
      <c r="I38" s="443"/>
      <c r="J38" s="443"/>
      <c r="K38" s="444"/>
      <c r="L38" s="445">
        <f>35650*3*1*5</f>
        <v>534750</v>
      </c>
      <c r="M38" s="446"/>
      <c r="N38" s="447"/>
      <c r="O38" s="503" t="s">
        <v>490</v>
      </c>
      <c r="P38" s="504"/>
      <c r="Q38" s="504"/>
      <c r="R38" s="504"/>
      <c r="S38" s="504"/>
      <c r="T38" s="504"/>
      <c r="U38" s="504"/>
      <c r="V38" s="504"/>
      <c r="W38" s="504"/>
      <c r="X38" s="504"/>
      <c r="Y38" s="504"/>
      <c r="Z38" s="505"/>
    </row>
    <row r="39" spans="2:26" ht="15" customHeight="1">
      <c r="B39" s="491" t="s">
        <v>494</v>
      </c>
      <c r="C39" s="492"/>
      <c r="D39" s="492"/>
      <c r="E39" s="492"/>
      <c r="F39" s="492"/>
      <c r="G39" s="492"/>
      <c r="H39" s="492"/>
      <c r="I39" s="492"/>
      <c r="J39" s="492"/>
      <c r="K39" s="493"/>
      <c r="L39" s="445"/>
      <c r="M39" s="446"/>
      <c r="N39" s="447"/>
      <c r="O39" s="494"/>
      <c r="P39" s="495"/>
      <c r="Q39" s="495"/>
      <c r="R39" s="495"/>
      <c r="S39" s="495"/>
      <c r="T39" s="495"/>
      <c r="U39" s="495"/>
      <c r="V39" s="495"/>
      <c r="W39" s="495"/>
      <c r="X39" s="495"/>
      <c r="Y39" s="495"/>
      <c r="Z39" s="496"/>
    </row>
    <row r="40" spans="2:26" ht="15" customHeight="1">
      <c r="B40" s="491" t="s">
        <v>500</v>
      </c>
      <c r="C40" s="492"/>
      <c r="D40" s="492"/>
      <c r="E40" s="492"/>
      <c r="F40" s="492"/>
      <c r="G40" s="492"/>
      <c r="H40" s="492"/>
      <c r="I40" s="492"/>
      <c r="J40" s="492"/>
      <c r="K40" s="493"/>
      <c r="L40" s="445">
        <f>6520*1*1*5*8</f>
        <v>260800</v>
      </c>
      <c r="M40" s="446"/>
      <c r="N40" s="447"/>
      <c r="O40" s="494" t="s">
        <v>495</v>
      </c>
      <c r="P40" s="495"/>
      <c r="Q40" s="495"/>
      <c r="R40" s="495"/>
      <c r="S40" s="495"/>
      <c r="T40" s="495"/>
      <c r="U40" s="495"/>
      <c r="V40" s="495"/>
      <c r="W40" s="495"/>
      <c r="X40" s="495"/>
      <c r="Y40" s="495"/>
      <c r="Z40" s="496"/>
    </row>
    <row r="41" spans="2:26" ht="15" customHeight="1">
      <c r="B41" s="491" t="s">
        <v>501</v>
      </c>
      <c r="C41" s="492"/>
      <c r="D41" s="492"/>
      <c r="E41" s="492"/>
      <c r="F41" s="492"/>
      <c r="G41" s="492"/>
      <c r="H41" s="492"/>
      <c r="I41" s="492"/>
      <c r="J41" s="492"/>
      <c r="K41" s="493"/>
      <c r="L41" s="445">
        <f>6520*1*2*5*2</f>
        <v>130400</v>
      </c>
      <c r="M41" s="446"/>
      <c r="N41" s="447"/>
      <c r="O41" s="494" t="s">
        <v>496</v>
      </c>
      <c r="P41" s="495"/>
      <c r="Q41" s="495"/>
      <c r="R41" s="495"/>
      <c r="S41" s="495"/>
      <c r="T41" s="495"/>
      <c r="U41" s="495"/>
      <c r="V41" s="495"/>
      <c r="W41" s="495"/>
      <c r="X41" s="495"/>
      <c r="Y41" s="495"/>
      <c r="Z41" s="496"/>
    </row>
    <row r="42" spans="2:26" ht="15" customHeight="1">
      <c r="B42" s="491" t="s">
        <v>502</v>
      </c>
      <c r="C42" s="492"/>
      <c r="D42" s="492"/>
      <c r="E42" s="492"/>
      <c r="F42" s="492"/>
      <c r="G42" s="492"/>
      <c r="H42" s="492"/>
      <c r="I42" s="492"/>
      <c r="J42" s="492"/>
      <c r="K42" s="493"/>
      <c r="L42" s="445">
        <f>6520*2*2*1*10</f>
        <v>260800</v>
      </c>
      <c r="M42" s="446"/>
      <c r="N42" s="447"/>
      <c r="O42" s="494" t="s">
        <v>497</v>
      </c>
      <c r="P42" s="495"/>
      <c r="Q42" s="495"/>
      <c r="R42" s="495"/>
      <c r="S42" s="495"/>
      <c r="T42" s="495"/>
      <c r="U42" s="495"/>
      <c r="V42" s="495"/>
      <c r="W42" s="495"/>
      <c r="X42" s="495"/>
      <c r="Y42" s="495"/>
      <c r="Z42" s="496"/>
    </row>
    <row r="43" spans="2:26" ht="15" customHeight="1">
      <c r="B43" s="491" t="s">
        <v>503</v>
      </c>
      <c r="C43" s="492"/>
      <c r="D43" s="492"/>
      <c r="E43" s="492"/>
      <c r="F43" s="492"/>
      <c r="G43" s="492"/>
      <c r="H43" s="492"/>
      <c r="I43" s="492"/>
      <c r="J43" s="492"/>
      <c r="K43" s="493"/>
      <c r="L43" s="445">
        <f>6520*3*1*4*2</f>
        <v>156480</v>
      </c>
      <c r="M43" s="446"/>
      <c r="N43" s="447"/>
      <c r="O43" s="494" t="s">
        <v>498</v>
      </c>
      <c r="P43" s="495"/>
      <c r="Q43" s="495"/>
      <c r="R43" s="495"/>
      <c r="S43" s="495"/>
      <c r="T43" s="495"/>
      <c r="U43" s="495"/>
      <c r="V43" s="495"/>
      <c r="W43" s="495"/>
      <c r="X43" s="495"/>
      <c r="Y43" s="495"/>
      <c r="Z43" s="496"/>
    </row>
    <row r="44" spans="2:26" ht="15" customHeight="1">
      <c r="B44" s="491" t="s">
        <v>504</v>
      </c>
      <c r="C44" s="492"/>
      <c r="D44" s="492"/>
      <c r="E44" s="492"/>
      <c r="F44" s="492"/>
      <c r="G44" s="492"/>
      <c r="H44" s="492"/>
      <c r="I44" s="492"/>
      <c r="J44" s="492"/>
      <c r="K44" s="493"/>
      <c r="L44" s="445">
        <f>6520*3*3*5*3</f>
        <v>880200</v>
      </c>
      <c r="M44" s="446"/>
      <c r="N44" s="447"/>
      <c r="O44" s="494" t="s">
        <v>499</v>
      </c>
      <c r="P44" s="495"/>
      <c r="Q44" s="495"/>
      <c r="R44" s="495"/>
      <c r="S44" s="495"/>
      <c r="T44" s="495"/>
      <c r="U44" s="495"/>
      <c r="V44" s="495"/>
      <c r="W44" s="495"/>
      <c r="X44" s="495"/>
      <c r="Y44" s="495"/>
      <c r="Z44" s="496"/>
    </row>
    <row r="45" spans="2:26" ht="15" customHeight="1" thickBot="1">
      <c r="B45" s="509" t="s">
        <v>154</v>
      </c>
      <c r="C45" s="510"/>
      <c r="D45" s="510"/>
      <c r="E45" s="510"/>
      <c r="F45" s="510"/>
      <c r="G45" s="510"/>
      <c r="H45" s="510"/>
      <c r="I45" s="510"/>
      <c r="J45" s="510"/>
      <c r="K45" s="511"/>
      <c r="L45" s="512">
        <f>SUM(L35:N44)</f>
        <v>3292930</v>
      </c>
      <c r="M45" s="513"/>
      <c r="N45" s="514"/>
      <c r="O45" s="515"/>
      <c r="P45" s="516"/>
      <c r="Q45" s="516"/>
      <c r="R45" s="516"/>
      <c r="S45" s="516"/>
      <c r="T45" s="516"/>
      <c r="U45" s="516"/>
      <c r="V45" s="516"/>
      <c r="W45" s="516"/>
      <c r="X45" s="516"/>
      <c r="Y45" s="516"/>
      <c r="Z45" s="517"/>
    </row>
    <row r="46" spans="2:26" ht="15" customHeight="1" thickTop="1" thickBot="1">
      <c r="B46" s="518" t="s">
        <v>439</v>
      </c>
      <c r="C46" s="519"/>
      <c r="D46" s="519"/>
      <c r="E46" s="519"/>
      <c r="F46" s="519"/>
      <c r="G46" s="519"/>
      <c r="H46" s="519"/>
      <c r="I46" s="519"/>
      <c r="J46" s="519"/>
      <c r="K46" s="520"/>
      <c r="L46" s="521">
        <f>SUM(L32+L45)</f>
        <v>3349970</v>
      </c>
      <c r="M46" s="522"/>
      <c r="N46" s="523"/>
      <c r="O46" s="136"/>
      <c r="P46" s="136"/>
      <c r="Q46" s="136"/>
      <c r="R46" s="137"/>
      <c r="S46" s="137"/>
      <c r="T46" s="137"/>
      <c r="U46" s="137"/>
      <c r="V46" s="137"/>
      <c r="W46" s="137"/>
      <c r="X46" s="137"/>
      <c r="Y46" s="137"/>
      <c r="Z46" s="138"/>
    </row>
    <row r="47" spans="2:26" ht="24" customHeight="1">
      <c r="B47" s="140" t="s">
        <v>435</v>
      </c>
      <c r="C47" s="141"/>
      <c r="D47" s="141"/>
      <c r="E47" s="141"/>
      <c r="F47" s="141"/>
      <c r="G47" s="142"/>
      <c r="H47" s="141"/>
      <c r="I47" s="141"/>
      <c r="J47" s="141"/>
      <c r="K47" s="141"/>
      <c r="L47" s="144"/>
      <c r="M47" s="144"/>
      <c r="N47" s="144"/>
      <c r="O47" s="141"/>
      <c r="P47" s="141"/>
      <c r="Q47" s="141"/>
      <c r="R47" s="141"/>
      <c r="S47" s="141"/>
      <c r="T47" s="141"/>
      <c r="U47" s="141"/>
      <c r="V47" s="141"/>
      <c r="W47" s="141"/>
      <c r="X47" s="141"/>
      <c r="Y47" s="141"/>
      <c r="Z47" s="145"/>
    </row>
    <row r="48" spans="2:26" ht="15" customHeight="1">
      <c r="B48" s="82" t="s">
        <v>444</v>
      </c>
      <c r="C48" s="83"/>
      <c r="D48" s="83"/>
      <c r="E48" s="83"/>
      <c r="F48" s="83"/>
      <c r="G48" s="120"/>
      <c r="H48" s="83"/>
      <c r="I48" s="83"/>
      <c r="J48" s="83"/>
      <c r="K48" s="83"/>
      <c r="L48" s="112"/>
      <c r="M48" s="112"/>
      <c r="N48" s="112"/>
      <c r="O48" s="83"/>
      <c r="P48" s="83"/>
      <c r="Q48" s="83"/>
      <c r="R48" s="83"/>
      <c r="S48" s="83"/>
      <c r="T48" s="83"/>
      <c r="U48" s="83"/>
      <c r="V48" s="83"/>
      <c r="W48" s="83"/>
      <c r="X48" s="83"/>
      <c r="Y48" s="83"/>
      <c r="Z48" s="84"/>
    </row>
    <row r="49" spans="2:26" ht="24.75" customHeight="1">
      <c r="B49" s="387" t="s">
        <v>453</v>
      </c>
      <c r="C49" s="455"/>
      <c r="D49" s="455"/>
      <c r="E49" s="455"/>
      <c r="F49" s="455"/>
      <c r="G49" s="455"/>
      <c r="H49" s="455"/>
      <c r="I49" s="455"/>
      <c r="J49" s="455"/>
      <c r="K49" s="388"/>
      <c r="L49" s="390" t="s">
        <v>150</v>
      </c>
      <c r="M49" s="391"/>
      <c r="N49" s="392"/>
      <c r="O49" s="436" t="s">
        <v>454</v>
      </c>
      <c r="P49" s="437"/>
      <c r="Q49" s="437"/>
      <c r="R49" s="437"/>
      <c r="S49" s="437"/>
      <c r="T49" s="437"/>
      <c r="U49" s="437"/>
      <c r="V49" s="437"/>
      <c r="W49" s="437"/>
      <c r="X49" s="437"/>
      <c r="Y49" s="437"/>
      <c r="Z49" s="438"/>
    </row>
    <row r="50" spans="2:26" ht="15" customHeight="1">
      <c r="B50" s="439" t="s">
        <v>505</v>
      </c>
      <c r="C50" s="440"/>
      <c r="D50" s="440"/>
      <c r="E50" s="440"/>
      <c r="F50" s="440"/>
      <c r="G50" s="440"/>
      <c r="H50" s="440"/>
      <c r="I50" s="440"/>
      <c r="J50" s="440"/>
      <c r="K50" s="441"/>
      <c r="L50" s="427"/>
      <c r="M50" s="428"/>
      <c r="N50" s="429"/>
      <c r="O50" s="506"/>
      <c r="P50" s="507"/>
      <c r="Q50" s="507"/>
      <c r="R50" s="507"/>
      <c r="S50" s="507"/>
      <c r="T50" s="507"/>
      <c r="U50" s="507"/>
      <c r="V50" s="507"/>
      <c r="W50" s="507"/>
      <c r="X50" s="507"/>
      <c r="Y50" s="507"/>
      <c r="Z50" s="508"/>
    </row>
    <row r="51" spans="2:26" ht="15" customHeight="1">
      <c r="B51" s="491" t="s">
        <v>508</v>
      </c>
      <c r="C51" s="492"/>
      <c r="D51" s="492"/>
      <c r="E51" s="492"/>
      <c r="F51" s="492"/>
      <c r="G51" s="492"/>
      <c r="H51" s="492"/>
      <c r="I51" s="492"/>
      <c r="J51" s="492"/>
      <c r="K51" s="493"/>
      <c r="L51" s="445">
        <f>300*2*5*4</f>
        <v>12000</v>
      </c>
      <c r="M51" s="446"/>
      <c r="N51" s="447"/>
      <c r="O51" s="494" t="s">
        <v>510</v>
      </c>
      <c r="P51" s="495"/>
      <c r="Q51" s="495"/>
      <c r="R51" s="495"/>
      <c r="S51" s="495"/>
      <c r="T51" s="495"/>
      <c r="U51" s="495"/>
      <c r="V51" s="495"/>
      <c r="W51" s="495"/>
      <c r="X51" s="495"/>
      <c r="Y51" s="495"/>
      <c r="Z51" s="496"/>
    </row>
    <row r="52" spans="2:26" ht="15" customHeight="1">
      <c r="B52" s="491" t="s">
        <v>509</v>
      </c>
      <c r="C52" s="492"/>
      <c r="D52" s="492"/>
      <c r="E52" s="492"/>
      <c r="F52" s="492"/>
      <c r="G52" s="492"/>
      <c r="H52" s="492"/>
      <c r="I52" s="492"/>
      <c r="J52" s="492"/>
      <c r="K52" s="493"/>
      <c r="L52" s="445">
        <f>500*2*10*3</f>
        <v>30000</v>
      </c>
      <c r="M52" s="446"/>
      <c r="N52" s="447"/>
      <c r="O52" s="494" t="s">
        <v>511</v>
      </c>
      <c r="P52" s="495"/>
      <c r="Q52" s="495"/>
      <c r="R52" s="495"/>
      <c r="S52" s="495"/>
      <c r="T52" s="495"/>
      <c r="U52" s="495"/>
      <c r="V52" s="495"/>
      <c r="W52" s="495"/>
      <c r="X52" s="495"/>
      <c r="Y52" s="495"/>
      <c r="Z52" s="496"/>
    </row>
    <row r="53" spans="2:26" ht="15" customHeight="1">
      <c r="B53" s="491" t="s">
        <v>506</v>
      </c>
      <c r="C53" s="492"/>
      <c r="D53" s="492"/>
      <c r="E53" s="492"/>
      <c r="F53" s="492"/>
      <c r="G53" s="492"/>
      <c r="H53" s="492"/>
      <c r="I53" s="492"/>
      <c r="J53" s="492"/>
      <c r="K53" s="493"/>
      <c r="L53" s="445"/>
      <c r="M53" s="446"/>
      <c r="N53" s="447"/>
      <c r="O53" s="494"/>
      <c r="P53" s="495"/>
      <c r="Q53" s="495"/>
      <c r="R53" s="495"/>
      <c r="S53" s="495"/>
      <c r="T53" s="495"/>
      <c r="U53" s="495"/>
      <c r="V53" s="495"/>
      <c r="W53" s="495"/>
      <c r="X53" s="495"/>
      <c r="Y53" s="495"/>
      <c r="Z53" s="496"/>
    </row>
    <row r="54" spans="2:26" ht="15" customHeight="1">
      <c r="B54" s="524" t="s">
        <v>507</v>
      </c>
      <c r="C54" s="525"/>
      <c r="D54" s="525"/>
      <c r="E54" s="525"/>
      <c r="F54" s="525"/>
      <c r="G54" s="525"/>
      <c r="H54" s="525"/>
      <c r="I54" s="525"/>
      <c r="J54" s="525"/>
      <c r="K54" s="526"/>
      <c r="L54" s="527">
        <f>400*2*10*2</f>
        <v>16000</v>
      </c>
      <c r="M54" s="528"/>
      <c r="N54" s="529"/>
      <c r="O54" s="530" t="s">
        <v>512</v>
      </c>
      <c r="P54" s="531"/>
      <c r="Q54" s="531"/>
      <c r="R54" s="531"/>
      <c r="S54" s="531"/>
      <c r="T54" s="531"/>
      <c r="U54" s="531"/>
      <c r="V54" s="531"/>
      <c r="W54" s="531"/>
      <c r="X54" s="531"/>
      <c r="Y54" s="531"/>
      <c r="Z54" s="532"/>
    </row>
    <row r="55" spans="2:26" ht="15" customHeight="1">
      <c r="B55" s="419" t="s">
        <v>154</v>
      </c>
      <c r="C55" s="533"/>
      <c r="D55" s="533"/>
      <c r="E55" s="533"/>
      <c r="F55" s="533"/>
      <c r="G55" s="533"/>
      <c r="H55" s="533"/>
      <c r="I55" s="533"/>
      <c r="J55" s="533"/>
      <c r="K55" s="420"/>
      <c r="L55" s="534">
        <f>SUM(L50:N54)</f>
        <v>58000</v>
      </c>
      <c r="M55" s="535"/>
      <c r="N55" s="536"/>
      <c r="O55" s="500"/>
      <c r="P55" s="501"/>
      <c r="Q55" s="501"/>
      <c r="R55" s="501"/>
      <c r="S55" s="501"/>
      <c r="T55" s="501"/>
      <c r="U55" s="501"/>
      <c r="V55" s="501"/>
      <c r="W55" s="501"/>
      <c r="X55" s="501"/>
      <c r="Y55" s="501"/>
      <c r="Z55" s="502"/>
    </row>
    <row r="56" spans="2:26" ht="15" customHeight="1">
      <c r="B56" s="82" t="s">
        <v>445</v>
      </c>
      <c r="C56" s="83"/>
      <c r="D56" s="83"/>
      <c r="E56" s="83"/>
      <c r="F56" s="83"/>
      <c r="G56" s="120"/>
      <c r="H56" s="83"/>
      <c r="I56" s="83"/>
      <c r="J56" s="83"/>
      <c r="K56" s="83"/>
      <c r="L56" s="112"/>
      <c r="M56" s="112"/>
      <c r="N56" s="112"/>
      <c r="O56" s="83"/>
      <c r="P56" s="83"/>
      <c r="Q56" s="83"/>
      <c r="R56" s="83"/>
      <c r="S56" s="83"/>
      <c r="T56" s="83"/>
      <c r="U56" s="83"/>
      <c r="V56" s="83"/>
      <c r="W56" s="83"/>
      <c r="X56" s="83"/>
      <c r="Y56" s="83"/>
      <c r="Z56" s="84"/>
    </row>
    <row r="57" spans="2:26" ht="24.75" customHeight="1">
      <c r="B57" s="387" t="s">
        <v>453</v>
      </c>
      <c r="C57" s="455"/>
      <c r="D57" s="455"/>
      <c r="E57" s="455"/>
      <c r="F57" s="455"/>
      <c r="G57" s="455"/>
      <c r="H57" s="455"/>
      <c r="I57" s="455"/>
      <c r="J57" s="455"/>
      <c r="K57" s="388"/>
      <c r="L57" s="390" t="s">
        <v>150</v>
      </c>
      <c r="M57" s="391"/>
      <c r="N57" s="392"/>
      <c r="O57" s="436" t="s">
        <v>454</v>
      </c>
      <c r="P57" s="437"/>
      <c r="Q57" s="437"/>
      <c r="R57" s="437"/>
      <c r="S57" s="437"/>
      <c r="T57" s="437"/>
      <c r="U57" s="437"/>
      <c r="V57" s="437"/>
      <c r="W57" s="437"/>
      <c r="X57" s="437"/>
      <c r="Y57" s="437"/>
      <c r="Z57" s="438"/>
    </row>
    <row r="58" spans="2:26" ht="15" customHeight="1">
      <c r="B58" s="439" t="s">
        <v>513</v>
      </c>
      <c r="C58" s="440"/>
      <c r="D58" s="440"/>
      <c r="E58" s="440"/>
      <c r="F58" s="440"/>
      <c r="G58" s="440"/>
      <c r="H58" s="440"/>
      <c r="I58" s="440"/>
      <c r="J58" s="440"/>
      <c r="K58" s="441"/>
      <c r="L58" s="427">
        <f>1000*2</f>
        <v>2000</v>
      </c>
      <c r="M58" s="428"/>
      <c r="N58" s="429"/>
      <c r="O58" s="506"/>
      <c r="P58" s="507"/>
      <c r="Q58" s="507"/>
      <c r="R58" s="507"/>
      <c r="S58" s="507"/>
      <c r="T58" s="507"/>
      <c r="U58" s="507"/>
      <c r="V58" s="507"/>
      <c r="W58" s="507"/>
      <c r="X58" s="507"/>
      <c r="Y58" s="507"/>
      <c r="Z58" s="508"/>
    </row>
    <row r="59" spans="2:26" ht="15" customHeight="1">
      <c r="B59" s="491" t="s">
        <v>514</v>
      </c>
      <c r="C59" s="492"/>
      <c r="D59" s="492"/>
      <c r="E59" s="492"/>
      <c r="F59" s="492"/>
      <c r="G59" s="492"/>
      <c r="H59" s="492"/>
      <c r="I59" s="492"/>
      <c r="J59" s="492"/>
      <c r="K59" s="493"/>
      <c r="L59" s="445">
        <f>700*2</f>
        <v>1400</v>
      </c>
      <c r="M59" s="446"/>
      <c r="N59" s="447"/>
      <c r="O59" s="494"/>
      <c r="P59" s="495"/>
      <c r="Q59" s="495"/>
      <c r="R59" s="495"/>
      <c r="S59" s="495"/>
      <c r="T59" s="495"/>
      <c r="U59" s="495"/>
      <c r="V59" s="495"/>
      <c r="W59" s="495"/>
      <c r="X59" s="495"/>
      <c r="Y59" s="495"/>
      <c r="Z59" s="496"/>
    </row>
    <row r="60" spans="2:26" ht="15" customHeight="1">
      <c r="B60" s="491" t="s">
        <v>517</v>
      </c>
      <c r="C60" s="492"/>
      <c r="D60" s="492"/>
      <c r="E60" s="492"/>
      <c r="F60" s="492"/>
      <c r="G60" s="492"/>
      <c r="H60" s="492"/>
      <c r="I60" s="492"/>
      <c r="J60" s="492"/>
      <c r="K60" s="493"/>
      <c r="L60" s="445">
        <f>35000*2+9800</f>
        <v>79800</v>
      </c>
      <c r="M60" s="446"/>
      <c r="N60" s="447"/>
      <c r="O60" s="494" t="s">
        <v>516</v>
      </c>
      <c r="P60" s="495"/>
      <c r="Q60" s="495"/>
      <c r="R60" s="495"/>
      <c r="S60" s="495"/>
      <c r="T60" s="495"/>
      <c r="U60" s="495"/>
      <c r="V60" s="495"/>
      <c r="W60" s="495"/>
      <c r="X60" s="495"/>
      <c r="Y60" s="495"/>
      <c r="Z60" s="496"/>
    </row>
    <row r="61" spans="2:26" ht="15" customHeight="1">
      <c r="B61" s="491" t="s">
        <v>515</v>
      </c>
      <c r="C61" s="492"/>
      <c r="D61" s="492"/>
      <c r="E61" s="492"/>
      <c r="F61" s="492"/>
      <c r="G61" s="492"/>
      <c r="H61" s="492"/>
      <c r="I61" s="492"/>
      <c r="J61" s="492"/>
      <c r="K61" s="493"/>
      <c r="L61" s="445">
        <f>2000*2</f>
        <v>4000</v>
      </c>
      <c r="M61" s="446"/>
      <c r="N61" s="447"/>
      <c r="O61" s="494"/>
      <c r="P61" s="495"/>
      <c r="Q61" s="495"/>
      <c r="R61" s="495"/>
      <c r="S61" s="495"/>
      <c r="T61" s="495"/>
      <c r="U61" s="495"/>
      <c r="V61" s="495"/>
      <c r="W61" s="495"/>
      <c r="X61" s="495"/>
      <c r="Y61" s="495"/>
      <c r="Z61" s="496"/>
    </row>
    <row r="62" spans="2:26" ht="15" customHeight="1">
      <c r="B62" s="524"/>
      <c r="C62" s="525"/>
      <c r="D62" s="525"/>
      <c r="E62" s="525"/>
      <c r="F62" s="525"/>
      <c r="G62" s="525"/>
      <c r="H62" s="525"/>
      <c r="I62" s="525"/>
      <c r="J62" s="525"/>
      <c r="K62" s="526"/>
      <c r="L62" s="527"/>
      <c r="M62" s="528"/>
      <c r="N62" s="529"/>
      <c r="O62" s="530"/>
      <c r="P62" s="531"/>
      <c r="Q62" s="531"/>
      <c r="R62" s="531"/>
      <c r="S62" s="531"/>
      <c r="T62" s="531"/>
      <c r="U62" s="531"/>
      <c r="V62" s="531"/>
      <c r="W62" s="531"/>
      <c r="X62" s="531"/>
      <c r="Y62" s="531"/>
      <c r="Z62" s="532"/>
    </row>
    <row r="63" spans="2:26" ht="15" customHeight="1">
      <c r="B63" s="419" t="s">
        <v>154</v>
      </c>
      <c r="C63" s="533"/>
      <c r="D63" s="533"/>
      <c r="E63" s="533"/>
      <c r="F63" s="533"/>
      <c r="G63" s="533"/>
      <c r="H63" s="533"/>
      <c r="I63" s="533"/>
      <c r="J63" s="533"/>
      <c r="K63" s="420"/>
      <c r="L63" s="534">
        <f>SUM(L58:N62)</f>
        <v>87200</v>
      </c>
      <c r="M63" s="535"/>
      <c r="N63" s="536"/>
      <c r="O63" s="500"/>
      <c r="P63" s="501"/>
      <c r="Q63" s="501"/>
      <c r="R63" s="501"/>
      <c r="S63" s="501"/>
      <c r="T63" s="501"/>
      <c r="U63" s="501"/>
      <c r="V63" s="501"/>
      <c r="W63" s="501"/>
      <c r="X63" s="501"/>
      <c r="Y63" s="501"/>
      <c r="Z63" s="502"/>
    </row>
    <row r="64" spans="2:26" ht="15" customHeight="1">
      <c r="B64" s="82" t="s">
        <v>446</v>
      </c>
      <c r="C64" s="83"/>
      <c r="D64" s="83"/>
      <c r="E64" s="83"/>
      <c r="F64" s="83"/>
      <c r="G64" s="120"/>
      <c r="H64" s="83"/>
      <c r="I64" s="83"/>
      <c r="J64" s="83"/>
      <c r="K64" s="83"/>
      <c r="L64" s="112"/>
      <c r="M64" s="112"/>
      <c r="N64" s="112"/>
      <c r="O64" s="83"/>
      <c r="P64" s="83"/>
      <c r="Q64" s="83"/>
      <c r="R64" s="83"/>
      <c r="S64" s="83"/>
      <c r="T64" s="83"/>
      <c r="U64" s="83"/>
      <c r="V64" s="83"/>
      <c r="W64" s="83"/>
      <c r="X64" s="83"/>
      <c r="Y64" s="83"/>
      <c r="Z64" s="84"/>
    </row>
    <row r="65" spans="2:26" ht="24.75" customHeight="1">
      <c r="B65" s="387" t="s">
        <v>347</v>
      </c>
      <c r="C65" s="455"/>
      <c r="D65" s="455"/>
      <c r="E65" s="455"/>
      <c r="F65" s="455"/>
      <c r="G65" s="455"/>
      <c r="H65" s="455"/>
      <c r="I65" s="455"/>
      <c r="J65" s="455"/>
      <c r="K65" s="388"/>
      <c r="L65" s="390" t="s">
        <v>150</v>
      </c>
      <c r="M65" s="391"/>
      <c r="N65" s="392"/>
      <c r="O65" s="436" t="s">
        <v>454</v>
      </c>
      <c r="P65" s="437"/>
      <c r="Q65" s="437"/>
      <c r="R65" s="437"/>
      <c r="S65" s="437"/>
      <c r="T65" s="437"/>
      <c r="U65" s="437"/>
      <c r="V65" s="437"/>
      <c r="W65" s="437"/>
      <c r="X65" s="437"/>
      <c r="Y65" s="437"/>
      <c r="Z65" s="438"/>
    </row>
    <row r="66" spans="2:26" ht="15" customHeight="1">
      <c r="B66" s="439" t="s">
        <v>519</v>
      </c>
      <c r="C66" s="440"/>
      <c r="D66" s="440"/>
      <c r="E66" s="440"/>
      <c r="F66" s="440"/>
      <c r="G66" s="440"/>
      <c r="H66" s="440"/>
      <c r="I66" s="440"/>
      <c r="J66" s="440"/>
      <c r="K66" s="441"/>
      <c r="L66" s="427">
        <v>0</v>
      </c>
      <c r="M66" s="428"/>
      <c r="N66" s="429"/>
      <c r="O66" s="506"/>
      <c r="P66" s="507"/>
      <c r="Q66" s="507"/>
      <c r="R66" s="507"/>
      <c r="S66" s="507"/>
      <c r="T66" s="507"/>
      <c r="U66" s="507"/>
      <c r="V66" s="507"/>
      <c r="W66" s="507"/>
      <c r="X66" s="507"/>
      <c r="Y66" s="507"/>
      <c r="Z66" s="508"/>
    </row>
    <row r="67" spans="2:26" ht="15" customHeight="1">
      <c r="B67" s="491" t="s">
        <v>514</v>
      </c>
      <c r="C67" s="492"/>
      <c r="D67" s="492"/>
      <c r="E67" s="492"/>
      <c r="F67" s="492"/>
      <c r="G67" s="492"/>
      <c r="H67" s="492"/>
      <c r="I67" s="492"/>
      <c r="J67" s="492"/>
      <c r="K67" s="493"/>
      <c r="L67" s="445">
        <f>700*2</f>
        <v>1400</v>
      </c>
      <c r="M67" s="446"/>
      <c r="N67" s="447"/>
      <c r="O67" s="494"/>
      <c r="P67" s="495"/>
      <c r="Q67" s="495"/>
      <c r="R67" s="495"/>
      <c r="S67" s="495"/>
      <c r="T67" s="495"/>
      <c r="U67" s="495"/>
      <c r="V67" s="495"/>
      <c r="W67" s="495"/>
      <c r="X67" s="495"/>
      <c r="Y67" s="495"/>
      <c r="Z67" s="496"/>
    </row>
    <row r="68" spans="2:26" ht="15" customHeight="1">
      <c r="B68" s="491" t="s">
        <v>518</v>
      </c>
      <c r="C68" s="492"/>
      <c r="D68" s="492"/>
      <c r="E68" s="492"/>
      <c r="F68" s="492"/>
      <c r="G68" s="492"/>
      <c r="H68" s="492"/>
      <c r="I68" s="492"/>
      <c r="J68" s="492"/>
      <c r="K68" s="493"/>
      <c r="L68" s="445">
        <f>35500*2+9800</f>
        <v>80800</v>
      </c>
      <c r="M68" s="446"/>
      <c r="N68" s="447"/>
      <c r="O68" s="494"/>
      <c r="P68" s="495"/>
      <c r="Q68" s="495"/>
      <c r="R68" s="495"/>
      <c r="S68" s="495"/>
      <c r="T68" s="495"/>
      <c r="U68" s="495"/>
      <c r="V68" s="495"/>
      <c r="W68" s="495"/>
      <c r="X68" s="495"/>
      <c r="Y68" s="495"/>
      <c r="Z68" s="496"/>
    </row>
    <row r="69" spans="2:26" ht="15" customHeight="1">
      <c r="B69" s="491" t="s">
        <v>520</v>
      </c>
      <c r="C69" s="492"/>
      <c r="D69" s="492"/>
      <c r="E69" s="492"/>
      <c r="F69" s="492"/>
      <c r="G69" s="492"/>
      <c r="H69" s="492"/>
      <c r="I69" s="492"/>
      <c r="J69" s="492"/>
      <c r="K69" s="493"/>
      <c r="L69" s="445">
        <f>3000*2</f>
        <v>6000</v>
      </c>
      <c r="M69" s="446"/>
      <c r="N69" s="447"/>
      <c r="O69" s="494"/>
      <c r="P69" s="495"/>
      <c r="Q69" s="495"/>
      <c r="R69" s="495"/>
      <c r="S69" s="495"/>
      <c r="T69" s="495"/>
      <c r="U69" s="495"/>
      <c r="V69" s="495"/>
      <c r="W69" s="495"/>
      <c r="X69" s="495"/>
      <c r="Y69" s="495"/>
      <c r="Z69" s="496"/>
    </row>
    <row r="70" spans="2:26" ht="15" customHeight="1">
      <c r="B70" s="524"/>
      <c r="C70" s="525"/>
      <c r="D70" s="525"/>
      <c r="E70" s="525"/>
      <c r="F70" s="525"/>
      <c r="G70" s="525"/>
      <c r="H70" s="525"/>
      <c r="I70" s="525"/>
      <c r="J70" s="525"/>
      <c r="K70" s="526"/>
      <c r="L70" s="527"/>
      <c r="M70" s="528"/>
      <c r="N70" s="529"/>
      <c r="O70" s="530"/>
      <c r="P70" s="531"/>
      <c r="Q70" s="531"/>
      <c r="R70" s="531"/>
      <c r="S70" s="531"/>
      <c r="T70" s="531"/>
      <c r="U70" s="531"/>
      <c r="V70" s="531"/>
      <c r="W70" s="531"/>
      <c r="X70" s="531"/>
      <c r="Y70" s="531"/>
      <c r="Z70" s="532"/>
    </row>
    <row r="71" spans="2:26" ht="15" customHeight="1">
      <c r="B71" s="419" t="s">
        <v>154</v>
      </c>
      <c r="C71" s="533"/>
      <c r="D71" s="533"/>
      <c r="E71" s="533"/>
      <c r="F71" s="533"/>
      <c r="G71" s="533"/>
      <c r="H71" s="533"/>
      <c r="I71" s="533"/>
      <c r="J71" s="533"/>
      <c r="K71" s="420"/>
      <c r="L71" s="534">
        <f>SUM(L66:N70)</f>
        <v>88200</v>
      </c>
      <c r="M71" s="535"/>
      <c r="N71" s="536"/>
      <c r="O71" s="500"/>
      <c r="P71" s="501"/>
      <c r="Q71" s="501"/>
      <c r="R71" s="501"/>
      <c r="S71" s="501"/>
      <c r="T71" s="501"/>
      <c r="U71" s="501"/>
      <c r="V71" s="501"/>
      <c r="W71" s="501"/>
      <c r="X71" s="501"/>
      <c r="Y71" s="501"/>
      <c r="Z71" s="502"/>
    </row>
    <row r="72" spans="2:26" ht="15" customHeight="1">
      <c r="B72" s="82" t="s">
        <v>447</v>
      </c>
      <c r="C72" s="83"/>
      <c r="D72" s="83"/>
      <c r="E72" s="83"/>
      <c r="F72" s="83"/>
      <c r="G72" s="120"/>
      <c r="H72" s="83"/>
      <c r="I72" s="83"/>
      <c r="J72" s="83"/>
      <c r="K72" s="83"/>
      <c r="L72" s="112"/>
      <c r="M72" s="112"/>
      <c r="N72" s="112"/>
      <c r="O72" s="83"/>
      <c r="P72" s="83"/>
      <c r="Q72" s="83"/>
      <c r="R72" s="83"/>
      <c r="S72" s="83"/>
      <c r="T72" s="83"/>
      <c r="U72" s="83"/>
      <c r="V72" s="83"/>
      <c r="W72" s="83"/>
      <c r="X72" s="83"/>
      <c r="Y72" s="83"/>
      <c r="Z72" s="84"/>
    </row>
    <row r="73" spans="2:26" ht="24.75" customHeight="1">
      <c r="B73" s="387" t="s">
        <v>347</v>
      </c>
      <c r="C73" s="455"/>
      <c r="D73" s="455"/>
      <c r="E73" s="455"/>
      <c r="F73" s="455"/>
      <c r="G73" s="455"/>
      <c r="H73" s="455"/>
      <c r="I73" s="455"/>
      <c r="J73" s="455"/>
      <c r="K73" s="388"/>
      <c r="L73" s="390" t="s">
        <v>150</v>
      </c>
      <c r="M73" s="391"/>
      <c r="N73" s="392"/>
      <c r="O73" s="436" t="s">
        <v>454</v>
      </c>
      <c r="P73" s="437"/>
      <c r="Q73" s="437"/>
      <c r="R73" s="437"/>
      <c r="S73" s="437"/>
      <c r="T73" s="437"/>
      <c r="U73" s="437"/>
      <c r="V73" s="437"/>
      <c r="W73" s="437"/>
      <c r="X73" s="437"/>
      <c r="Y73" s="437"/>
      <c r="Z73" s="438"/>
    </row>
    <row r="74" spans="2:26" ht="15" customHeight="1">
      <c r="B74" s="439" t="s">
        <v>487</v>
      </c>
      <c r="C74" s="440"/>
      <c r="D74" s="440"/>
      <c r="E74" s="440"/>
      <c r="F74" s="440"/>
      <c r="G74" s="440"/>
      <c r="H74" s="440"/>
      <c r="I74" s="440"/>
      <c r="J74" s="440"/>
      <c r="K74" s="441"/>
      <c r="L74" s="427"/>
      <c r="M74" s="428"/>
      <c r="N74" s="429"/>
      <c r="O74" s="506"/>
      <c r="P74" s="507"/>
      <c r="Q74" s="507"/>
      <c r="R74" s="507"/>
      <c r="S74" s="507"/>
      <c r="T74" s="507"/>
      <c r="U74" s="507"/>
      <c r="V74" s="507"/>
      <c r="W74" s="507"/>
      <c r="X74" s="507"/>
      <c r="Y74" s="507"/>
      <c r="Z74" s="508"/>
    </row>
    <row r="75" spans="2:26" ht="15" customHeight="1">
      <c r="B75" s="442" t="s">
        <v>521</v>
      </c>
      <c r="C75" s="443"/>
      <c r="D75" s="443"/>
      <c r="E75" s="443"/>
      <c r="F75" s="443"/>
      <c r="G75" s="443"/>
      <c r="H75" s="443"/>
      <c r="I75" s="443"/>
      <c r="J75" s="443"/>
      <c r="K75" s="444"/>
      <c r="L75" s="445">
        <f>1000*2*10*2</f>
        <v>40000</v>
      </c>
      <c r="M75" s="446"/>
      <c r="N75" s="447"/>
      <c r="O75" s="494" t="s">
        <v>522</v>
      </c>
      <c r="P75" s="495"/>
      <c r="Q75" s="495"/>
      <c r="R75" s="495"/>
      <c r="S75" s="495"/>
      <c r="T75" s="495"/>
      <c r="U75" s="495"/>
      <c r="V75" s="495"/>
      <c r="W75" s="495"/>
      <c r="X75" s="495"/>
      <c r="Y75" s="495"/>
      <c r="Z75" s="496"/>
    </row>
    <row r="76" spans="2:26" ht="15" customHeight="1">
      <c r="B76" s="442" t="s">
        <v>526</v>
      </c>
      <c r="C76" s="443"/>
      <c r="D76" s="443"/>
      <c r="E76" s="443"/>
      <c r="F76" s="443"/>
      <c r="G76" s="443"/>
      <c r="H76" s="443"/>
      <c r="I76" s="443"/>
      <c r="J76" s="443"/>
      <c r="K76" s="444"/>
      <c r="L76" s="445">
        <f>2500*2*10*3</f>
        <v>150000</v>
      </c>
      <c r="M76" s="446"/>
      <c r="N76" s="447"/>
      <c r="O76" s="494" t="s">
        <v>523</v>
      </c>
      <c r="P76" s="495"/>
      <c r="Q76" s="495"/>
      <c r="R76" s="495"/>
      <c r="S76" s="495"/>
      <c r="T76" s="495"/>
      <c r="U76" s="495"/>
      <c r="V76" s="495"/>
      <c r="W76" s="495"/>
      <c r="X76" s="495"/>
      <c r="Y76" s="495"/>
      <c r="Z76" s="496"/>
    </row>
    <row r="77" spans="2:26" ht="15" customHeight="1">
      <c r="B77" s="442" t="s">
        <v>525</v>
      </c>
      <c r="C77" s="443"/>
      <c r="D77" s="443"/>
      <c r="E77" s="443"/>
      <c r="F77" s="443"/>
      <c r="G77" s="443"/>
      <c r="H77" s="443"/>
      <c r="I77" s="443"/>
      <c r="J77" s="443"/>
      <c r="K77" s="444"/>
      <c r="L77" s="445">
        <f>300*2*5*4</f>
        <v>12000</v>
      </c>
      <c r="M77" s="446"/>
      <c r="N77" s="447"/>
      <c r="O77" s="494" t="s">
        <v>524</v>
      </c>
      <c r="P77" s="495"/>
      <c r="Q77" s="495"/>
      <c r="R77" s="495"/>
      <c r="S77" s="495"/>
      <c r="T77" s="495"/>
      <c r="U77" s="495"/>
      <c r="V77" s="495"/>
      <c r="W77" s="495"/>
      <c r="X77" s="495"/>
      <c r="Y77" s="495"/>
      <c r="Z77" s="496"/>
    </row>
    <row r="78" spans="2:26" ht="15" customHeight="1">
      <c r="B78" s="491" t="s">
        <v>494</v>
      </c>
      <c r="C78" s="492"/>
      <c r="D78" s="492"/>
      <c r="E78" s="492"/>
      <c r="F78" s="492"/>
      <c r="G78" s="492"/>
      <c r="H78" s="492"/>
      <c r="I78" s="492"/>
      <c r="J78" s="492"/>
      <c r="K78" s="493"/>
      <c r="L78" s="445"/>
      <c r="M78" s="446"/>
      <c r="N78" s="447"/>
      <c r="O78" s="537" t="s">
        <v>527</v>
      </c>
      <c r="P78" s="538"/>
      <c r="Q78" s="538"/>
      <c r="R78" s="538"/>
      <c r="S78" s="538"/>
      <c r="T78" s="538"/>
      <c r="U78" s="538"/>
      <c r="V78" s="538"/>
      <c r="W78" s="538"/>
      <c r="X78" s="538"/>
      <c r="Y78" s="538"/>
      <c r="Z78" s="539"/>
    </row>
    <row r="79" spans="2:26" ht="15" customHeight="1">
      <c r="B79" s="491" t="s">
        <v>529</v>
      </c>
      <c r="C79" s="492"/>
      <c r="D79" s="492"/>
      <c r="E79" s="492"/>
      <c r="F79" s="492"/>
      <c r="G79" s="492"/>
      <c r="H79" s="492"/>
      <c r="I79" s="492"/>
      <c r="J79" s="492"/>
      <c r="K79" s="493"/>
      <c r="L79" s="445">
        <v>21000</v>
      </c>
      <c r="M79" s="446"/>
      <c r="N79" s="447"/>
      <c r="O79" s="494" t="s">
        <v>528</v>
      </c>
      <c r="P79" s="495"/>
      <c r="Q79" s="495"/>
      <c r="R79" s="495"/>
      <c r="S79" s="495"/>
      <c r="T79" s="495"/>
      <c r="U79" s="495"/>
      <c r="V79" s="495"/>
      <c r="W79" s="495"/>
      <c r="X79" s="495"/>
      <c r="Y79" s="495"/>
      <c r="Z79" s="496"/>
    </row>
    <row r="80" spans="2:26" ht="15" customHeight="1">
      <c r="B80" s="491" t="s">
        <v>530</v>
      </c>
      <c r="C80" s="492"/>
      <c r="D80" s="492"/>
      <c r="E80" s="492"/>
      <c r="F80" s="492"/>
      <c r="G80" s="492"/>
      <c r="H80" s="492"/>
      <c r="I80" s="492"/>
      <c r="J80" s="492"/>
      <c r="K80" s="493"/>
      <c r="L80" s="445">
        <v>19800</v>
      </c>
      <c r="M80" s="446"/>
      <c r="N80" s="447"/>
      <c r="O80" s="494"/>
      <c r="P80" s="495"/>
      <c r="Q80" s="495"/>
      <c r="R80" s="495"/>
      <c r="S80" s="495"/>
      <c r="T80" s="495"/>
      <c r="U80" s="495"/>
      <c r="V80" s="495"/>
      <c r="W80" s="495"/>
      <c r="X80" s="495"/>
      <c r="Y80" s="495"/>
      <c r="Z80" s="496"/>
    </row>
    <row r="81" spans="2:26" ht="15" customHeight="1">
      <c r="B81" s="491" t="s">
        <v>531</v>
      </c>
      <c r="C81" s="492"/>
      <c r="D81" s="492"/>
      <c r="E81" s="492"/>
      <c r="F81" s="492"/>
      <c r="G81" s="492"/>
      <c r="H81" s="492"/>
      <c r="I81" s="492"/>
      <c r="J81" s="492"/>
      <c r="K81" s="493"/>
      <c r="L81" s="445">
        <v>19800</v>
      </c>
      <c r="M81" s="446"/>
      <c r="N81" s="447"/>
      <c r="O81" s="494"/>
      <c r="P81" s="495"/>
      <c r="Q81" s="495"/>
      <c r="R81" s="495"/>
      <c r="S81" s="495"/>
      <c r="T81" s="495"/>
      <c r="U81" s="495"/>
      <c r="V81" s="495"/>
      <c r="W81" s="495"/>
      <c r="X81" s="495"/>
      <c r="Y81" s="495"/>
      <c r="Z81" s="496"/>
    </row>
    <row r="82" spans="2:26" ht="15" customHeight="1">
      <c r="B82" s="491" t="s">
        <v>532</v>
      </c>
      <c r="C82" s="492"/>
      <c r="D82" s="492"/>
      <c r="E82" s="492"/>
      <c r="F82" s="492"/>
      <c r="G82" s="492"/>
      <c r="H82" s="492"/>
      <c r="I82" s="492"/>
      <c r="J82" s="492"/>
      <c r="K82" s="493"/>
      <c r="L82" s="445">
        <v>19800</v>
      </c>
      <c r="M82" s="446"/>
      <c r="N82" s="447"/>
      <c r="O82" s="494"/>
      <c r="P82" s="495"/>
      <c r="Q82" s="495"/>
      <c r="R82" s="495"/>
      <c r="S82" s="495"/>
      <c r="T82" s="495"/>
      <c r="U82" s="495"/>
      <c r="V82" s="495"/>
      <c r="W82" s="495"/>
      <c r="X82" s="495"/>
      <c r="Y82" s="495"/>
      <c r="Z82" s="496"/>
    </row>
    <row r="83" spans="2:26" ht="15" customHeight="1">
      <c r="B83" s="540" t="s">
        <v>533</v>
      </c>
      <c r="C83" s="541"/>
      <c r="D83" s="541"/>
      <c r="E83" s="541"/>
      <c r="F83" s="541"/>
      <c r="G83" s="541"/>
      <c r="H83" s="541"/>
      <c r="I83" s="541"/>
      <c r="J83" s="541"/>
      <c r="K83" s="542"/>
      <c r="L83" s="527">
        <v>18000</v>
      </c>
      <c r="M83" s="528"/>
      <c r="N83" s="529"/>
      <c r="O83" s="530"/>
      <c r="P83" s="531"/>
      <c r="Q83" s="531"/>
      <c r="R83" s="531"/>
      <c r="S83" s="531"/>
      <c r="T83" s="531"/>
      <c r="U83" s="531"/>
      <c r="V83" s="531"/>
      <c r="W83" s="531"/>
      <c r="X83" s="531"/>
      <c r="Y83" s="531"/>
      <c r="Z83" s="532"/>
    </row>
    <row r="84" spans="2:26" ht="15" customHeight="1" thickBot="1">
      <c r="B84" s="509" t="s">
        <v>154</v>
      </c>
      <c r="C84" s="510"/>
      <c r="D84" s="510"/>
      <c r="E84" s="510"/>
      <c r="F84" s="510"/>
      <c r="G84" s="510"/>
      <c r="H84" s="510"/>
      <c r="I84" s="510"/>
      <c r="J84" s="510"/>
      <c r="K84" s="511"/>
      <c r="L84" s="534">
        <f>SUM(L74:N83)</f>
        <v>300400</v>
      </c>
      <c r="M84" s="535"/>
      <c r="N84" s="536"/>
      <c r="O84" s="515"/>
      <c r="P84" s="516"/>
      <c r="Q84" s="516"/>
      <c r="R84" s="516"/>
      <c r="S84" s="516"/>
      <c r="T84" s="516"/>
      <c r="U84" s="516"/>
      <c r="V84" s="516"/>
      <c r="W84" s="516"/>
      <c r="X84" s="516"/>
      <c r="Y84" s="516"/>
      <c r="Z84" s="517"/>
    </row>
    <row r="85" spans="2:26" ht="15" customHeight="1" thickTop="1" thickBot="1">
      <c r="B85" s="518" t="s">
        <v>441</v>
      </c>
      <c r="C85" s="519"/>
      <c r="D85" s="519"/>
      <c r="E85" s="519"/>
      <c r="F85" s="519"/>
      <c r="G85" s="519"/>
      <c r="H85" s="519"/>
      <c r="I85" s="519"/>
      <c r="J85" s="519"/>
      <c r="K85" s="520"/>
      <c r="L85" s="543">
        <f>SUM(L55+L63+L71+L84)</f>
        <v>533800</v>
      </c>
      <c r="M85" s="544"/>
      <c r="N85" s="545"/>
      <c r="O85" s="146"/>
      <c r="P85" s="146"/>
      <c r="Q85" s="146"/>
      <c r="R85" s="147"/>
      <c r="S85" s="147"/>
      <c r="T85" s="147"/>
      <c r="U85" s="147"/>
      <c r="V85" s="147"/>
      <c r="W85" s="147"/>
      <c r="X85" s="147"/>
      <c r="Y85" s="147"/>
      <c r="Z85" s="148"/>
    </row>
    <row r="86" spans="2:26" ht="24" customHeight="1">
      <c r="B86" s="140" t="s">
        <v>448</v>
      </c>
      <c r="C86" s="141"/>
      <c r="D86" s="141"/>
      <c r="E86" s="141"/>
      <c r="F86" s="141"/>
      <c r="G86" s="142"/>
      <c r="H86" s="143"/>
      <c r="I86" s="141"/>
      <c r="J86" s="141"/>
      <c r="K86" s="141"/>
      <c r="L86" s="144"/>
      <c r="M86" s="144"/>
      <c r="N86" s="144"/>
      <c r="O86" s="141"/>
      <c r="P86" s="141"/>
      <c r="Q86" s="141"/>
      <c r="R86" s="141"/>
      <c r="S86" s="141"/>
      <c r="T86" s="141"/>
      <c r="U86" s="141"/>
      <c r="V86" s="141"/>
      <c r="W86" s="141"/>
      <c r="X86" s="141"/>
      <c r="Y86" s="141"/>
      <c r="Z86" s="145"/>
    </row>
    <row r="87" spans="2:26" ht="24.75" customHeight="1">
      <c r="B87" s="387" t="s">
        <v>347</v>
      </c>
      <c r="C87" s="455"/>
      <c r="D87" s="455"/>
      <c r="E87" s="455"/>
      <c r="F87" s="455"/>
      <c r="G87" s="455"/>
      <c r="H87" s="455"/>
      <c r="I87" s="455"/>
      <c r="J87" s="455"/>
      <c r="K87" s="388"/>
      <c r="L87" s="390" t="s">
        <v>150</v>
      </c>
      <c r="M87" s="391"/>
      <c r="N87" s="392"/>
      <c r="O87" s="436" t="s">
        <v>454</v>
      </c>
      <c r="P87" s="437"/>
      <c r="Q87" s="437"/>
      <c r="R87" s="437"/>
      <c r="S87" s="437"/>
      <c r="T87" s="437"/>
      <c r="U87" s="437"/>
      <c r="V87" s="437"/>
      <c r="W87" s="437"/>
      <c r="X87" s="437"/>
      <c r="Y87" s="437"/>
      <c r="Z87" s="438"/>
    </row>
    <row r="88" spans="2:26" ht="15" customHeight="1">
      <c r="B88" s="439" t="s">
        <v>585</v>
      </c>
      <c r="C88" s="440"/>
      <c r="D88" s="440"/>
      <c r="E88" s="440"/>
      <c r="F88" s="440"/>
      <c r="G88" s="440"/>
      <c r="H88" s="440"/>
      <c r="I88" s="440"/>
      <c r="J88" s="440"/>
      <c r="K88" s="441"/>
      <c r="L88" s="427">
        <f>1650*45</f>
        <v>74250</v>
      </c>
      <c r="M88" s="428"/>
      <c r="N88" s="429"/>
      <c r="O88" s="506" t="s">
        <v>534</v>
      </c>
      <c r="P88" s="507"/>
      <c r="Q88" s="507"/>
      <c r="R88" s="507"/>
      <c r="S88" s="507"/>
      <c r="T88" s="507"/>
      <c r="U88" s="507"/>
      <c r="V88" s="507"/>
      <c r="W88" s="507"/>
      <c r="X88" s="507"/>
      <c r="Y88" s="507"/>
      <c r="Z88" s="508"/>
    </row>
    <row r="89" spans="2:26" ht="15" customHeight="1">
      <c r="B89" s="442" t="s">
        <v>586</v>
      </c>
      <c r="C89" s="443"/>
      <c r="D89" s="443"/>
      <c r="E89" s="443"/>
      <c r="F89" s="443"/>
      <c r="G89" s="443"/>
      <c r="H89" s="443"/>
      <c r="I89" s="443"/>
      <c r="J89" s="443"/>
      <c r="K89" s="444"/>
      <c r="L89" s="445">
        <f>19750*30</f>
        <v>592500</v>
      </c>
      <c r="M89" s="446"/>
      <c r="N89" s="447"/>
      <c r="O89" s="503"/>
      <c r="P89" s="504"/>
      <c r="Q89" s="504"/>
      <c r="R89" s="504"/>
      <c r="S89" s="504"/>
      <c r="T89" s="504"/>
      <c r="U89" s="504"/>
      <c r="V89" s="504"/>
      <c r="W89" s="504"/>
      <c r="X89" s="504"/>
      <c r="Y89" s="504"/>
      <c r="Z89" s="505"/>
    </row>
    <row r="90" spans="2:26" ht="15" customHeight="1">
      <c r="B90" s="442" t="s">
        <v>727</v>
      </c>
      <c r="C90" s="443"/>
      <c r="D90" s="443"/>
      <c r="E90" s="443"/>
      <c r="F90" s="443"/>
      <c r="G90" s="443"/>
      <c r="H90" s="443"/>
      <c r="I90" s="443"/>
      <c r="J90" s="443"/>
      <c r="K90" s="444"/>
      <c r="L90" s="445">
        <f>27500*30</f>
        <v>825000</v>
      </c>
      <c r="M90" s="446"/>
      <c r="N90" s="447"/>
      <c r="O90" s="503" t="s">
        <v>535</v>
      </c>
      <c r="P90" s="504"/>
      <c r="Q90" s="504"/>
      <c r="R90" s="504"/>
      <c r="S90" s="504"/>
      <c r="T90" s="504"/>
      <c r="U90" s="504"/>
      <c r="V90" s="504"/>
      <c r="W90" s="504"/>
      <c r="X90" s="504"/>
      <c r="Y90" s="504"/>
      <c r="Z90" s="505"/>
    </row>
    <row r="91" spans="2:26" ht="15" customHeight="1">
      <c r="B91" s="479"/>
      <c r="C91" s="480"/>
      <c r="D91" s="480"/>
      <c r="E91" s="480"/>
      <c r="F91" s="480"/>
      <c r="G91" s="480"/>
      <c r="H91" s="480"/>
      <c r="I91" s="480"/>
      <c r="J91" s="480"/>
      <c r="K91" s="481"/>
      <c r="L91" s="399"/>
      <c r="M91" s="400"/>
      <c r="N91" s="401"/>
      <c r="O91" s="558"/>
      <c r="P91" s="559"/>
      <c r="Q91" s="559"/>
      <c r="R91" s="559"/>
      <c r="S91" s="559"/>
      <c r="T91" s="559"/>
      <c r="U91" s="559"/>
      <c r="V91" s="559"/>
      <c r="W91" s="559"/>
      <c r="X91" s="559"/>
      <c r="Y91" s="559"/>
      <c r="Z91" s="560"/>
    </row>
    <row r="92" spans="2:26" ht="15" customHeight="1" thickBot="1">
      <c r="B92" s="549"/>
      <c r="C92" s="550"/>
      <c r="D92" s="550"/>
      <c r="E92" s="550"/>
      <c r="F92" s="550"/>
      <c r="G92" s="550"/>
      <c r="H92" s="550"/>
      <c r="I92" s="550"/>
      <c r="J92" s="550"/>
      <c r="K92" s="551"/>
      <c r="L92" s="473"/>
      <c r="M92" s="474"/>
      <c r="N92" s="475"/>
      <c r="O92" s="552"/>
      <c r="P92" s="553"/>
      <c r="Q92" s="553"/>
      <c r="R92" s="553"/>
      <c r="S92" s="553"/>
      <c r="T92" s="553"/>
      <c r="U92" s="553"/>
      <c r="V92" s="553"/>
      <c r="W92" s="553"/>
      <c r="X92" s="553"/>
      <c r="Y92" s="553"/>
      <c r="Z92" s="554"/>
    </row>
    <row r="93" spans="2:26" ht="15" customHeight="1" thickTop="1" thickBot="1">
      <c r="B93" s="546" t="s">
        <v>154</v>
      </c>
      <c r="C93" s="547"/>
      <c r="D93" s="547"/>
      <c r="E93" s="547"/>
      <c r="F93" s="547"/>
      <c r="G93" s="547"/>
      <c r="H93" s="547"/>
      <c r="I93" s="547"/>
      <c r="J93" s="547"/>
      <c r="K93" s="548"/>
      <c r="L93" s="543">
        <f>SUM(L88:N92)</f>
        <v>1491750</v>
      </c>
      <c r="M93" s="544"/>
      <c r="N93" s="545"/>
      <c r="O93" s="555"/>
      <c r="P93" s="556"/>
      <c r="Q93" s="556"/>
      <c r="R93" s="556"/>
      <c r="S93" s="556"/>
      <c r="T93" s="556"/>
      <c r="U93" s="556"/>
      <c r="V93" s="556"/>
      <c r="W93" s="556"/>
      <c r="X93" s="556"/>
      <c r="Y93" s="556"/>
      <c r="Z93" s="557"/>
    </row>
    <row r="94" spans="2:26" ht="24" customHeight="1">
      <c r="B94" s="151" t="s">
        <v>436</v>
      </c>
      <c r="C94" s="115"/>
      <c r="D94" s="115"/>
      <c r="E94" s="115"/>
      <c r="F94" s="115"/>
      <c r="G94" s="118"/>
      <c r="H94" s="139"/>
      <c r="I94" s="115"/>
      <c r="J94" s="115"/>
      <c r="K94" s="115"/>
      <c r="L94" s="116"/>
      <c r="M94" s="116"/>
      <c r="N94" s="116"/>
      <c r="O94" s="115"/>
      <c r="P94" s="115"/>
      <c r="Q94" s="115"/>
      <c r="R94" s="115"/>
      <c r="S94" s="115"/>
      <c r="T94" s="115"/>
      <c r="U94" s="115"/>
      <c r="V94" s="115"/>
      <c r="W94" s="115"/>
      <c r="X94" s="115"/>
      <c r="Y94" s="115"/>
      <c r="Z94" s="117"/>
    </row>
    <row r="95" spans="2:26" ht="24.75" customHeight="1">
      <c r="B95" s="387" t="s">
        <v>377</v>
      </c>
      <c r="C95" s="455"/>
      <c r="D95" s="455"/>
      <c r="E95" s="455"/>
      <c r="F95" s="455"/>
      <c r="G95" s="455"/>
      <c r="H95" s="455"/>
      <c r="I95" s="455"/>
      <c r="J95" s="455"/>
      <c r="K95" s="388"/>
      <c r="L95" s="390" t="s">
        <v>150</v>
      </c>
      <c r="M95" s="391"/>
      <c r="N95" s="392"/>
      <c r="O95" s="436" t="s">
        <v>454</v>
      </c>
      <c r="P95" s="437"/>
      <c r="Q95" s="437"/>
      <c r="R95" s="437"/>
      <c r="S95" s="437"/>
      <c r="T95" s="437"/>
      <c r="U95" s="437"/>
      <c r="V95" s="437"/>
      <c r="W95" s="437"/>
      <c r="X95" s="437"/>
      <c r="Y95" s="437"/>
      <c r="Z95" s="438"/>
    </row>
    <row r="96" spans="2:26" ht="15" customHeight="1" thickBot="1">
      <c r="B96" s="540" t="s">
        <v>378</v>
      </c>
      <c r="C96" s="541"/>
      <c r="D96" s="541"/>
      <c r="E96" s="541"/>
      <c r="F96" s="541"/>
      <c r="G96" s="541"/>
      <c r="H96" s="541"/>
      <c r="I96" s="541"/>
      <c r="J96" s="541"/>
      <c r="K96" s="542"/>
      <c r="L96" s="567">
        <f>L24*0.1</f>
        <v>195600</v>
      </c>
      <c r="M96" s="568"/>
      <c r="N96" s="569"/>
      <c r="O96" s="570"/>
      <c r="P96" s="571"/>
      <c r="Q96" s="571"/>
      <c r="R96" s="571"/>
      <c r="S96" s="571"/>
      <c r="T96" s="571"/>
      <c r="U96" s="571"/>
      <c r="V96" s="571"/>
      <c r="W96" s="571"/>
      <c r="X96" s="571"/>
      <c r="Y96" s="571"/>
      <c r="Z96" s="572"/>
    </row>
    <row r="97" spans="2:26" ht="15" customHeight="1" thickTop="1" thickBot="1">
      <c r="B97" s="561" t="s">
        <v>154</v>
      </c>
      <c r="C97" s="562"/>
      <c r="D97" s="562"/>
      <c r="E97" s="562"/>
      <c r="F97" s="562"/>
      <c r="G97" s="562"/>
      <c r="H97" s="562"/>
      <c r="I97" s="562"/>
      <c r="J97" s="562"/>
      <c r="K97" s="563"/>
      <c r="L97" s="521">
        <f>SUM(L96)</f>
        <v>195600</v>
      </c>
      <c r="M97" s="522"/>
      <c r="N97" s="523"/>
      <c r="O97" s="564"/>
      <c r="P97" s="565"/>
      <c r="Q97" s="565"/>
      <c r="R97" s="565"/>
      <c r="S97" s="565"/>
      <c r="T97" s="565"/>
      <c r="U97" s="565"/>
      <c r="V97" s="565"/>
      <c r="W97" s="565"/>
      <c r="X97" s="565"/>
      <c r="Y97" s="565"/>
      <c r="Z97" s="566"/>
    </row>
    <row r="98" spans="2:26" ht="23.25" customHeight="1" thickTop="1">
      <c r="B98" s="149" t="s">
        <v>449</v>
      </c>
      <c r="C98" s="150"/>
      <c r="D98" s="150"/>
      <c r="E98" s="150"/>
      <c r="F98" s="150"/>
      <c r="G98" s="150"/>
      <c r="H98" s="150"/>
      <c r="I98" s="150"/>
      <c r="J98" s="150"/>
      <c r="K98" s="150"/>
      <c r="L98" s="451">
        <f>L46+L85+L93+L97</f>
        <v>5571120</v>
      </c>
      <c r="M98" s="452"/>
      <c r="N98" s="453"/>
      <c r="O98" s="579"/>
      <c r="P98" s="579"/>
      <c r="Q98" s="579"/>
      <c r="R98" s="579"/>
      <c r="S98" s="579"/>
      <c r="T98" s="579"/>
      <c r="U98" s="579"/>
      <c r="V98" s="579"/>
      <c r="W98" s="579"/>
      <c r="X98" s="579"/>
      <c r="Y98" s="579"/>
      <c r="Z98" s="580"/>
    </row>
    <row r="99" spans="2:26" ht="26.25" customHeight="1">
      <c r="B99" s="135" t="s">
        <v>440</v>
      </c>
      <c r="C99" s="121"/>
      <c r="D99" s="121"/>
      <c r="E99" s="121"/>
      <c r="F99" s="121"/>
      <c r="G99" s="131"/>
      <c r="H99" s="132"/>
      <c r="I99" s="121"/>
      <c r="J99" s="121"/>
      <c r="K99" s="121"/>
      <c r="L99" s="122"/>
      <c r="M99" s="122"/>
      <c r="N99" s="122"/>
      <c r="O99" s="121"/>
      <c r="P99" s="121"/>
      <c r="Q99" s="121"/>
      <c r="R99" s="121"/>
      <c r="S99" s="121"/>
      <c r="T99" s="121"/>
      <c r="U99" s="121"/>
      <c r="V99" s="121"/>
      <c r="W99" s="121"/>
      <c r="X99" s="121"/>
      <c r="Y99" s="121"/>
      <c r="Z99" s="123"/>
    </row>
    <row r="100" spans="2:26" ht="24.75" customHeight="1">
      <c r="B100" s="387" t="s">
        <v>377</v>
      </c>
      <c r="C100" s="455"/>
      <c r="D100" s="455"/>
      <c r="E100" s="455"/>
      <c r="F100" s="455"/>
      <c r="G100" s="455"/>
      <c r="H100" s="455"/>
      <c r="I100" s="455"/>
      <c r="J100" s="455"/>
      <c r="K100" s="388"/>
      <c r="L100" s="390" t="s">
        <v>150</v>
      </c>
      <c r="M100" s="391"/>
      <c r="N100" s="392"/>
      <c r="O100" s="436" t="s">
        <v>454</v>
      </c>
      <c r="P100" s="437"/>
      <c r="Q100" s="437"/>
      <c r="R100" s="437"/>
      <c r="S100" s="437"/>
      <c r="T100" s="437"/>
      <c r="U100" s="437"/>
      <c r="V100" s="437"/>
      <c r="W100" s="437"/>
      <c r="X100" s="437"/>
      <c r="Y100" s="437"/>
      <c r="Z100" s="438"/>
    </row>
    <row r="101" spans="2:26" ht="15" customHeight="1" thickBot="1">
      <c r="B101" s="576" t="s">
        <v>391</v>
      </c>
      <c r="C101" s="577"/>
      <c r="D101" s="577"/>
      <c r="E101" s="577"/>
      <c r="F101" s="577"/>
      <c r="G101" s="577"/>
      <c r="H101" s="577"/>
      <c r="I101" s="577"/>
      <c r="J101" s="577"/>
      <c r="K101" s="578"/>
      <c r="L101" s="433">
        <f>ROUNDDOWN((L24+L98)*0.1,0)</f>
        <v>752712</v>
      </c>
      <c r="M101" s="434"/>
      <c r="N101" s="435"/>
      <c r="O101" s="570"/>
      <c r="P101" s="571"/>
      <c r="Q101" s="571"/>
      <c r="R101" s="571"/>
      <c r="S101" s="571"/>
      <c r="T101" s="571"/>
      <c r="U101" s="571"/>
      <c r="V101" s="571"/>
      <c r="W101" s="571"/>
      <c r="X101" s="571"/>
      <c r="Y101" s="571"/>
      <c r="Z101" s="572"/>
    </row>
    <row r="102" spans="2:26" ht="15" customHeight="1" thickTop="1">
      <c r="B102" s="456" t="s">
        <v>154</v>
      </c>
      <c r="C102" s="457"/>
      <c r="D102" s="457"/>
      <c r="E102" s="457"/>
      <c r="F102" s="457"/>
      <c r="G102" s="457"/>
      <c r="H102" s="457"/>
      <c r="I102" s="457"/>
      <c r="J102" s="457"/>
      <c r="K102" s="458"/>
      <c r="L102" s="451">
        <f>SUM(L101)</f>
        <v>752712</v>
      </c>
      <c r="M102" s="452"/>
      <c r="N102" s="453"/>
      <c r="O102" s="573"/>
      <c r="P102" s="574"/>
      <c r="Q102" s="574"/>
      <c r="R102" s="574"/>
      <c r="S102" s="574"/>
      <c r="T102" s="574"/>
      <c r="U102" s="574"/>
      <c r="V102" s="574"/>
      <c r="W102" s="574"/>
      <c r="X102" s="574"/>
      <c r="Y102" s="574"/>
      <c r="Z102" s="575"/>
    </row>
    <row r="103" spans="2:26" ht="15" customHeight="1">
      <c r="B103" s="80"/>
      <c r="C103" s="80"/>
      <c r="D103" s="80"/>
      <c r="E103" s="80"/>
      <c r="F103" s="80"/>
      <c r="G103" s="80"/>
      <c r="H103" s="80"/>
      <c r="I103" s="80"/>
      <c r="J103" s="80"/>
      <c r="K103" s="80"/>
      <c r="L103" s="119"/>
      <c r="M103" s="119"/>
      <c r="N103" s="119"/>
      <c r="O103" s="133"/>
      <c r="P103" s="133"/>
      <c r="Q103" s="133"/>
      <c r="R103" s="81"/>
      <c r="S103" s="81"/>
      <c r="T103" s="81"/>
      <c r="U103" s="81"/>
      <c r="V103" s="81"/>
      <c r="W103" s="81"/>
      <c r="X103" s="81"/>
      <c r="Y103" s="81"/>
      <c r="Z103" s="81"/>
    </row>
    <row r="104" spans="2:26" ht="15" customHeight="1">
      <c r="B104" s="153" t="s">
        <v>438</v>
      </c>
      <c r="C104" s="113"/>
      <c r="D104" s="113"/>
      <c r="E104" s="113"/>
      <c r="F104" s="113"/>
      <c r="G104" s="113"/>
      <c r="H104" s="113"/>
      <c r="I104" s="113"/>
      <c r="J104" s="113"/>
      <c r="K104" s="113"/>
      <c r="L104" s="114"/>
      <c r="M104" s="114"/>
      <c r="N104" s="114"/>
      <c r="O104" s="113"/>
      <c r="P104" s="113"/>
      <c r="Q104" s="113"/>
      <c r="R104" s="113"/>
      <c r="S104" s="113"/>
      <c r="T104" s="113"/>
      <c r="U104" s="113"/>
      <c r="V104" s="113"/>
      <c r="W104" s="113"/>
      <c r="X104" s="113"/>
      <c r="Y104" s="113"/>
      <c r="Z104" s="113"/>
    </row>
    <row r="105" spans="2:26" ht="15" customHeight="1">
      <c r="B105" s="586" t="s">
        <v>155</v>
      </c>
      <c r="C105" s="587"/>
      <c r="D105" s="587"/>
      <c r="E105" s="587"/>
      <c r="F105" s="588"/>
      <c r="G105" s="586" t="s">
        <v>156</v>
      </c>
      <c r="H105" s="587"/>
      <c r="I105" s="587"/>
      <c r="J105" s="587"/>
      <c r="K105" s="588"/>
      <c r="L105" s="589" t="s">
        <v>157</v>
      </c>
      <c r="M105" s="589"/>
      <c r="N105" s="589"/>
      <c r="O105" s="590" t="s">
        <v>158</v>
      </c>
      <c r="P105" s="590"/>
      <c r="Q105" s="590"/>
      <c r="R105" s="590"/>
      <c r="S105" s="590"/>
      <c r="T105" s="590"/>
      <c r="U105" s="590"/>
      <c r="V105" s="590"/>
      <c r="W105" s="590"/>
      <c r="X105" s="590"/>
      <c r="Y105" s="590"/>
      <c r="Z105" s="590"/>
    </row>
    <row r="106" spans="2:26" ht="15" customHeight="1">
      <c r="B106" s="464" t="s">
        <v>147</v>
      </c>
      <c r="C106" s="465"/>
      <c r="D106" s="465"/>
      <c r="E106" s="465"/>
      <c r="F106" s="466"/>
      <c r="G106" s="464"/>
      <c r="H106" s="465"/>
      <c r="I106" s="465"/>
      <c r="J106" s="465"/>
      <c r="K106" s="466"/>
      <c r="L106" s="426">
        <v>10000</v>
      </c>
      <c r="M106" s="426"/>
      <c r="N106" s="426"/>
      <c r="O106" s="583"/>
      <c r="P106" s="583"/>
      <c r="Q106" s="583"/>
      <c r="R106" s="583"/>
      <c r="S106" s="583"/>
      <c r="T106" s="583"/>
      <c r="U106" s="583"/>
      <c r="V106" s="583"/>
      <c r="W106" s="583"/>
      <c r="X106" s="583"/>
      <c r="Y106" s="583"/>
      <c r="Z106" s="583"/>
    </row>
    <row r="107" spans="2:26" ht="15" customHeight="1" thickBot="1">
      <c r="B107" s="467" t="s">
        <v>72</v>
      </c>
      <c r="C107" s="468"/>
      <c r="D107" s="468"/>
      <c r="E107" s="468"/>
      <c r="F107" s="469"/>
      <c r="G107" s="467"/>
      <c r="H107" s="468"/>
      <c r="I107" s="468"/>
      <c r="J107" s="468"/>
      <c r="K107" s="469"/>
      <c r="L107" s="584">
        <v>0</v>
      </c>
      <c r="M107" s="584"/>
      <c r="N107" s="584"/>
      <c r="O107" s="585"/>
      <c r="P107" s="585"/>
      <c r="Q107" s="585"/>
      <c r="R107" s="585"/>
      <c r="S107" s="585"/>
      <c r="T107" s="585"/>
      <c r="U107" s="585"/>
      <c r="V107" s="585"/>
      <c r="W107" s="585"/>
      <c r="X107" s="585"/>
      <c r="Y107" s="585"/>
      <c r="Z107" s="585"/>
    </row>
    <row r="108" spans="2:26" ht="15" customHeight="1" thickTop="1">
      <c r="B108" s="456" t="s">
        <v>148</v>
      </c>
      <c r="C108" s="457"/>
      <c r="D108" s="457"/>
      <c r="E108" s="457"/>
      <c r="F108" s="457"/>
      <c r="G108" s="457"/>
      <c r="H108" s="457"/>
      <c r="I108" s="457"/>
      <c r="J108" s="457"/>
      <c r="K108" s="458"/>
      <c r="L108" s="581">
        <f>SUM(L106:N107)</f>
        <v>10000</v>
      </c>
      <c r="M108" s="581"/>
      <c r="N108" s="581"/>
      <c r="O108" s="582"/>
      <c r="P108" s="582"/>
      <c r="Q108" s="582"/>
      <c r="R108" s="582"/>
      <c r="S108" s="582"/>
      <c r="T108" s="582"/>
      <c r="U108" s="582"/>
      <c r="V108" s="582"/>
      <c r="W108" s="582"/>
      <c r="X108" s="582"/>
      <c r="Y108" s="582"/>
      <c r="Z108" s="582"/>
    </row>
    <row r="109" spans="2:26" ht="15" customHeight="1">
      <c r="B109" s="157"/>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row>
    <row r="110" spans="2:26" s="11" customFormat="1" ht="18.75" customHeight="1">
      <c r="B110" s="11" t="s">
        <v>39</v>
      </c>
      <c r="O110" s="13"/>
      <c r="P110" s="13"/>
      <c r="Q110" s="13"/>
      <c r="R110" s="13"/>
    </row>
    <row r="111" spans="2:26" s="11" customFormat="1" ht="18.75" customHeight="1">
      <c r="C111" s="21" t="s">
        <v>40</v>
      </c>
      <c r="O111" s="13"/>
      <c r="P111" s="13"/>
      <c r="Q111" s="13"/>
      <c r="R111" s="13"/>
    </row>
    <row r="112" spans="2:26" s="11" customFormat="1" ht="3.75" customHeight="1">
      <c r="O112" s="13"/>
      <c r="P112" s="13"/>
      <c r="Q112" s="13"/>
      <c r="R112" s="13"/>
    </row>
    <row r="113" spans="2:18" s="11" customFormat="1" ht="18.75" customHeight="1">
      <c r="O113" s="13"/>
      <c r="P113" s="13"/>
      <c r="Q113" s="13"/>
      <c r="R113" s="13"/>
    </row>
    <row r="114" spans="2:18" s="11" customFormat="1" ht="18.75" customHeight="1">
      <c r="B114" s="11" t="s">
        <v>41</v>
      </c>
      <c r="O114" s="13"/>
      <c r="P114" s="13"/>
      <c r="Q114" s="13"/>
      <c r="R114" s="13"/>
    </row>
    <row r="115" spans="2:18" s="11" customFormat="1" ht="18.75" customHeight="1">
      <c r="B115" s="11" t="s">
        <v>42</v>
      </c>
      <c r="O115" s="13"/>
      <c r="P115" s="13"/>
      <c r="Q115" s="13"/>
      <c r="R115" s="13"/>
    </row>
    <row r="116" spans="2:18" s="11" customFormat="1" ht="18.75" customHeight="1">
      <c r="B116" s="604" t="s">
        <v>43</v>
      </c>
      <c r="C116" s="605"/>
      <c r="D116" s="605"/>
      <c r="E116" s="606"/>
      <c r="F116" s="604" t="s">
        <v>44</v>
      </c>
      <c r="G116" s="605"/>
      <c r="H116" s="605"/>
      <c r="I116" s="606"/>
      <c r="J116" s="604" t="s">
        <v>455</v>
      </c>
      <c r="K116" s="605"/>
      <c r="L116" s="605"/>
      <c r="M116" s="605"/>
      <c r="N116" s="605"/>
      <c r="O116" s="605"/>
      <c r="P116" s="605"/>
      <c r="Q116" s="605"/>
      <c r="R116" s="606"/>
    </row>
    <row r="117" spans="2:18" s="11" customFormat="1" ht="18.75" customHeight="1">
      <c r="B117" s="607" t="s">
        <v>45</v>
      </c>
      <c r="C117" s="608"/>
      <c r="D117" s="608"/>
      <c r="E117" s="609"/>
      <c r="F117" s="598" t="s">
        <v>539</v>
      </c>
      <c r="G117" s="599"/>
      <c r="H117" s="599"/>
      <c r="I117" s="600"/>
      <c r="J117" s="610" t="s">
        <v>178</v>
      </c>
      <c r="K117" s="611"/>
      <c r="L117" s="612" t="s">
        <v>545</v>
      </c>
      <c r="M117" s="612"/>
      <c r="N117" s="612"/>
      <c r="O117" s="612"/>
      <c r="P117" s="612"/>
      <c r="Q117" s="612"/>
      <c r="R117" s="613"/>
    </row>
    <row r="118" spans="2:18" s="11" customFormat="1" ht="18.75" customHeight="1">
      <c r="B118" s="591" t="s">
        <v>537</v>
      </c>
      <c r="C118" s="592"/>
      <c r="D118" s="592"/>
      <c r="E118" s="593"/>
      <c r="F118" s="601"/>
      <c r="G118" s="602"/>
      <c r="H118" s="602"/>
      <c r="I118" s="603"/>
      <c r="J118" s="594" t="s">
        <v>179</v>
      </c>
      <c r="K118" s="595"/>
      <c r="L118" s="596" t="s">
        <v>546</v>
      </c>
      <c r="M118" s="596"/>
      <c r="N118" s="596"/>
      <c r="O118" s="596"/>
      <c r="P118" s="596"/>
      <c r="Q118" s="596"/>
      <c r="R118" s="597"/>
    </row>
    <row r="119" spans="2:18" s="11" customFormat="1" ht="18.75" customHeight="1">
      <c r="B119" s="607" t="s">
        <v>46</v>
      </c>
      <c r="C119" s="608"/>
      <c r="D119" s="608"/>
      <c r="E119" s="609"/>
      <c r="F119" s="598" t="s">
        <v>540</v>
      </c>
      <c r="G119" s="599"/>
      <c r="H119" s="599"/>
      <c r="I119" s="600"/>
      <c r="J119" s="610" t="s">
        <v>178</v>
      </c>
      <c r="K119" s="611"/>
      <c r="L119" s="612" t="s">
        <v>541</v>
      </c>
      <c r="M119" s="612"/>
      <c r="N119" s="612"/>
      <c r="O119" s="612"/>
      <c r="P119" s="612"/>
      <c r="Q119" s="612"/>
      <c r="R119" s="613"/>
    </row>
    <row r="120" spans="2:18" s="11" customFormat="1" ht="18.75" customHeight="1">
      <c r="B120" s="591" t="s">
        <v>538</v>
      </c>
      <c r="C120" s="592"/>
      <c r="D120" s="592"/>
      <c r="E120" s="593"/>
      <c r="F120" s="601"/>
      <c r="G120" s="602"/>
      <c r="H120" s="602"/>
      <c r="I120" s="603"/>
      <c r="J120" s="594" t="s">
        <v>179</v>
      </c>
      <c r="K120" s="595"/>
      <c r="L120" s="596" t="s">
        <v>542</v>
      </c>
      <c r="M120" s="596"/>
      <c r="N120" s="596"/>
      <c r="O120" s="596"/>
      <c r="P120" s="596"/>
      <c r="Q120" s="596"/>
      <c r="R120" s="597"/>
    </row>
    <row r="121" spans="2:18" s="11" customFormat="1" ht="18.75" customHeight="1">
      <c r="C121" s="21"/>
      <c r="O121" s="13"/>
      <c r="P121" s="13"/>
      <c r="Q121" s="13"/>
      <c r="R121" s="13"/>
    </row>
    <row r="122" spans="2:18" s="11" customFormat="1" ht="18.75" customHeight="1">
      <c r="B122" s="11" t="s">
        <v>47</v>
      </c>
      <c r="O122" s="13"/>
      <c r="P122" s="13"/>
      <c r="Q122" s="13"/>
      <c r="R122" s="13"/>
    </row>
    <row r="123" spans="2:18" s="11" customFormat="1" ht="18.75" customHeight="1">
      <c r="B123" s="604" t="s">
        <v>43</v>
      </c>
      <c r="C123" s="605"/>
      <c r="D123" s="605"/>
      <c r="E123" s="606"/>
      <c r="F123" s="604" t="s">
        <v>44</v>
      </c>
      <c r="G123" s="605"/>
      <c r="H123" s="605"/>
      <c r="I123" s="606"/>
      <c r="J123" s="604" t="s">
        <v>455</v>
      </c>
      <c r="K123" s="605"/>
      <c r="L123" s="605"/>
      <c r="M123" s="605"/>
      <c r="N123" s="605"/>
      <c r="O123" s="605"/>
      <c r="P123" s="605"/>
      <c r="Q123" s="605"/>
      <c r="R123" s="606"/>
    </row>
    <row r="124" spans="2:18" s="11" customFormat="1" ht="18.75" customHeight="1">
      <c r="B124" s="607" t="s">
        <v>45</v>
      </c>
      <c r="C124" s="608"/>
      <c r="D124" s="608"/>
      <c r="E124" s="609"/>
      <c r="F124" s="598" t="s">
        <v>539</v>
      </c>
      <c r="G124" s="599"/>
      <c r="H124" s="599"/>
      <c r="I124" s="600"/>
      <c r="J124" s="610" t="s">
        <v>178</v>
      </c>
      <c r="K124" s="611"/>
      <c r="L124" s="612" t="s">
        <v>541</v>
      </c>
      <c r="M124" s="612"/>
      <c r="N124" s="612"/>
      <c r="O124" s="612"/>
      <c r="P124" s="612"/>
      <c r="Q124" s="612"/>
      <c r="R124" s="613"/>
    </row>
    <row r="125" spans="2:18" s="11" customFormat="1" ht="18.75" customHeight="1">
      <c r="B125" s="591" t="s">
        <v>537</v>
      </c>
      <c r="C125" s="592"/>
      <c r="D125" s="592"/>
      <c r="E125" s="593"/>
      <c r="F125" s="601"/>
      <c r="G125" s="602"/>
      <c r="H125" s="602"/>
      <c r="I125" s="603"/>
      <c r="J125" s="594" t="s">
        <v>179</v>
      </c>
      <c r="K125" s="595"/>
      <c r="L125" s="596" t="s">
        <v>547</v>
      </c>
      <c r="M125" s="596"/>
      <c r="N125" s="596"/>
      <c r="O125" s="596"/>
      <c r="P125" s="596"/>
      <c r="Q125" s="596"/>
      <c r="R125" s="597"/>
    </row>
    <row r="126" spans="2:18" s="11" customFormat="1" ht="18.75" customHeight="1">
      <c r="B126" s="607" t="s">
        <v>46</v>
      </c>
      <c r="C126" s="608"/>
      <c r="D126" s="608"/>
      <c r="E126" s="609"/>
      <c r="F126" s="598" t="s">
        <v>544</v>
      </c>
      <c r="G126" s="599"/>
      <c r="H126" s="599"/>
      <c r="I126" s="600"/>
      <c r="J126" s="610" t="s">
        <v>178</v>
      </c>
      <c r="K126" s="611"/>
      <c r="L126" s="612" t="s">
        <v>541</v>
      </c>
      <c r="M126" s="612"/>
      <c r="N126" s="612"/>
      <c r="O126" s="612"/>
      <c r="P126" s="612"/>
      <c r="Q126" s="612"/>
      <c r="R126" s="613"/>
    </row>
    <row r="127" spans="2:18" s="11" customFormat="1" ht="18.75" customHeight="1">
      <c r="B127" s="591" t="s">
        <v>543</v>
      </c>
      <c r="C127" s="592"/>
      <c r="D127" s="592"/>
      <c r="E127" s="593"/>
      <c r="F127" s="601"/>
      <c r="G127" s="602"/>
      <c r="H127" s="602"/>
      <c r="I127" s="603"/>
      <c r="J127" s="594" t="s">
        <v>179</v>
      </c>
      <c r="K127" s="595"/>
      <c r="L127" s="596" t="s">
        <v>548</v>
      </c>
      <c r="M127" s="596"/>
      <c r="N127" s="596"/>
      <c r="O127" s="596"/>
      <c r="P127" s="596"/>
      <c r="Q127" s="596"/>
      <c r="R127" s="597"/>
    </row>
  </sheetData>
  <mergeCells count="299">
    <mergeCell ref="B126:E126"/>
    <mergeCell ref="J126:K126"/>
    <mergeCell ref="L126:R126"/>
    <mergeCell ref="B127:E127"/>
    <mergeCell ref="J127:K127"/>
    <mergeCell ref="L127:R127"/>
    <mergeCell ref="F126:I127"/>
    <mergeCell ref="B123:E123"/>
    <mergeCell ref="J123:R123"/>
    <mergeCell ref="B124:E124"/>
    <mergeCell ref="J124:K124"/>
    <mergeCell ref="L124:R124"/>
    <mergeCell ref="B125:E125"/>
    <mergeCell ref="J125:K125"/>
    <mergeCell ref="L125:R125"/>
    <mergeCell ref="F123:I123"/>
    <mergeCell ref="F124:I125"/>
    <mergeCell ref="B120:E120"/>
    <mergeCell ref="J120:K120"/>
    <mergeCell ref="L120:R120"/>
    <mergeCell ref="F119:I120"/>
    <mergeCell ref="B116:E116"/>
    <mergeCell ref="J116:R116"/>
    <mergeCell ref="B117:E117"/>
    <mergeCell ref="J117:K117"/>
    <mergeCell ref="L117:R117"/>
    <mergeCell ref="B118:E118"/>
    <mergeCell ref="J118:K118"/>
    <mergeCell ref="L118:R118"/>
    <mergeCell ref="F116:I116"/>
    <mergeCell ref="F117:I118"/>
    <mergeCell ref="B119:E119"/>
    <mergeCell ref="J119:K119"/>
    <mergeCell ref="L119:R119"/>
    <mergeCell ref="B108:K108"/>
    <mergeCell ref="L108:N108"/>
    <mergeCell ref="O108:Z108"/>
    <mergeCell ref="B34:K34"/>
    <mergeCell ref="B35:K35"/>
    <mergeCell ref="B36:K36"/>
    <mergeCell ref="B37:K37"/>
    <mergeCell ref="B38:K38"/>
    <mergeCell ref="B39:K39"/>
    <mergeCell ref="B40:K40"/>
    <mergeCell ref="B106:F106"/>
    <mergeCell ref="G106:K106"/>
    <mergeCell ref="L106:N106"/>
    <mergeCell ref="O106:Z106"/>
    <mergeCell ref="B107:F107"/>
    <mergeCell ref="G107:K107"/>
    <mergeCell ref="L107:N107"/>
    <mergeCell ref="O107:Z107"/>
    <mergeCell ref="B105:F105"/>
    <mergeCell ref="G105:K105"/>
    <mergeCell ref="L105:N105"/>
    <mergeCell ref="O105:Z105"/>
    <mergeCell ref="B102:K102"/>
    <mergeCell ref="L102:N102"/>
    <mergeCell ref="O102:Z102"/>
    <mergeCell ref="B101:K101"/>
    <mergeCell ref="L101:N101"/>
    <mergeCell ref="O101:Z101"/>
    <mergeCell ref="L98:N98"/>
    <mergeCell ref="O98:Z98"/>
    <mergeCell ref="B100:K100"/>
    <mergeCell ref="L100:N100"/>
    <mergeCell ref="O100:Z100"/>
    <mergeCell ref="B97:K97"/>
    <mergeCell ref="L97:N97"/>
    <mergeCell ref="O97:Z97"/>
    <mergeCell ref="B96:K96"/>
    <mergeCell ref="L96:N96"/>
    <mergeCell ref="O96:Z96"/>
    <mergeCell ref="B95:K95"/>
    <mergeCell ref="L95:N95"/>
    <mergeCell ref="O95:Z95"/>
    <mergeCell ref="B93:K93"/>
    <mergeCell ref="L93:N93"/>
    <mergeCell ref="B92:K92"/>
    <mergeCell ref="O92:Z92"/>
    <mergeCell ref="O93:Z93"/>
    <mergeCell ref="L92:N92"/>
    <mergeCell ref="L91:N91"/>
    <mergeCell ref="B91:K91"/>
    <mergeCell ref="O91:Z91"/>
    <mergeCell ref="L90:N90"/>
    <mergeCell ref="L89:N89"/>
    <mergeCell ref="L88:N88"/>
    <mergeCell ref="B84:K84"/>
    <mergeCell ref="L84:N84"/>
    <mergeCell ref="B83:K83"/>
    <mergeCell ref="O83:Z83"/>
    <mergeCell ref="O84:Z84"/>
    <mergeCell ref="L83:N83"/>
    <mergeCell ref="B88:K88"/>
    <mergeCell ref="B89:K89"/>
    <mergeCell ref="B90:K90"/>
    <mergeCell ref="B85:K85"/>
    <mergeCell ref="L85:N85"/>
    <mergeCell ref="L87:N87"/>
    <mergeCell ref="B87:K87"/>
    <mergeCell ref="O88:Z88"/>
    <mergeCell ref="O89:Z89"/>
    <mergeCell ref="O90:Z90"/>
    <mergeCell ref="O87:Z87"/>
    <mergeCell ref="L82:N82"/>
    <mergeCell ref="B81:K81"/>
    <mergeCell ref="B82:K82"/>
    <mergeCell ref="L81:N81"/>
    <mergeCell ref="O81:Z81"/>
    <mergeCell ref="O82:Z82"/>
    <mergeCell ref="B79:K79"/>
    <mergeCell ref="B80:K80"/>
    <mergeCell ref="L79:N79"/>
    <mergeCell ref="O79:Z79"/>
    <mergeCell ref="O80:Z80"/>
    <mergeCell ref="L80:N80"/>
    <mergeCell ref="L78:N78"/>
    <mergeCell ref="B77:K77"/>
    <mergeCell ref="B78:K78"/>
    <mergeCell ref="L77:N77"/>
    <mergeCell ref="O77:Z77"/>
    <mergeCell ref="O78:Z78"/>
    <mergeCell ref="B75:K75"/>
    <mergeCell ref="B76:K76"/>
    <mergeCell ref="L75:N75"/>
    <mergeCell ref="O75:Z75"/>
    <mergeCell ref="O76:Z76"/>
    <mergeCell ref="L74:N74"/>
    <mergeCell ref="B73:K73"/>
    <mergeCell ref="B74:K74"/>
    <mergeCell ref="L73:N73"/>
    <mergeCell ref="O73:Z73"/>
    <mergeCell ref="O74:Z74"/>
    <mergeCell ref="L76:N76"/>
    <mergeCell ref="B71:K71"/>
    <mergeCell ref="L71:N71"/>
    <mergeCell ref="O71:Z71"/>
    <mergeCell ref="L70:N70"/>
    <mergeCell ref="B69:K69"/>
    <mergeCell ref="B70:K70"/>
    <mergeCell ref="L69:N69"/>
    <mergeCell ref="O69:Z69"/>
    <mergeCell ref="O70:Z70"/>
    <mergeCell ref="B68:K68"/>
    <mergeCell ref="O67:Z67"/>
    <mergeCell ref="L67:N67"/>
    <mergeCell ref="O68:Z68"/>
    <mergeCell ref="B67:K67"/>
    <mergeCell ref="L66:N66"/>
    <mergeCell ref="O65:Z65"/>
    <mergeCell ref="O66:Z66"/>
    <mergeCell ref="L65:N65"/>
    <mergeCell ref="B63:K63"/>
    <mergeCell ref="L63:N63"/>
    <mergeCell ref="O63:Z63"/>
    <mergeCell ref="L68:N68"/>
    <mergeCell ref="B62:K62"/>
    <mergeCell ref="L62:N62"/>
    <mergeCell ref="O62:Z62"/>
    <mergeCell ref="B65:K65"/>
    <mergeCell ref="B66:K66"/>
    <mergeCell ref="B61:K61"/>
    <mergeCell ref="L61:N61"/>
    <mergeCell ref="O61:Z61"/>
    <mergeCell ref="B60:K60"/>
    <mergeCell ref="L60:N60"/>
    <mergeCell ref="O60:Z60"/>
    <mergeCell ref="B59:K59"/>
    <mergeCell ref="L59:N59"/>
    <mergeCell ref="O59:Z59"/>
    <mergeCell ref="B58:K58"/>
    <mergeCell ref="L58:N58"/>
    <mergeCell ref="O58:Z58"/>
    <mergeCell ref="B57:K57"/>
    <mergeCell ref="L57:N57"/>
    <mergeCell ref="O57:Z57"/>
    <mergeCell ref="B55:K55"/>
    <mergeCell ref="L55:N55"/>
    <mergeCell ref="O55:Z55"/>
    <mergeCell ref="B54:K54"/>
    <mergeCell ref="L54:N54"/>
    <mergeCell ref="O54:Z54"/>
    <mergeCell ref="B53:K53"/>
    <mergeCell ref="L53:N53"/>
    <mergeCell ref="O53:Z53"/>
    <mergeCell ref="B52:K52"/>
    <mergeCell ref="L52:N52"/>
    <mergeCell ref="O52:Z52"/>
    <mergeCell ref="B51:K51"/>
    <mergeCell ref="L51:N51"/>
    <mergeCell ref="O51:Z51"/>
    <mergeCell ref="B50:K50"/>
    <mergeCell ref="L50:N50"/>
    <mergeCell ref="O49:Z49"/>
    <mergeCell ref="O50:Z50"/>
    <mergeCell ref="B46:K46"/>
    <mergeCell ref="L46:N46"/>
    <mergeCell ref="B49:K49"/>
    <mergeCell ref="L49:N49"/>
    <mergeCell ref="B45:K45"/>
    <mergeCell ref="L45:N45"/>
    <mergeCell ref="B44:K44"/>
    <mergeCell ref="O44:Z44"/>
    <mergeCell ref="O45:Z45"/>
    <mergeCell ref="L44:N44"/>
    <mergeCell ref="B42:K42"/>
    <mergeCell ref="B43:K43"/>
    <mergeCell ref="L42:N42"/>
    <mergeCell ref="O42:Z42"/>
    <mergeCell ref="O43:Z43"/>
    <mergeCell ref="L41:N41"/>
    <mergeCell ref="B41:K41"/>
    <mergeCell ref="O40:Z40"/>
    <mergeCell ref="L40:N40"/>
    <mergeCell ref="O41:Z41"/>
    <mergeCell ref="L43:N43"/>
    <mergeCell ref="L34:N34"/>
    <mergeCell ref="B32:K32"/>
    <mergeCell ref="L32:N32"/>
    <mergeCell ref="O32:Z32"/>
    <mergeCell ref="L39:N39"/>
    <mergeCell ref="O38:Z38"/>
    <mergeCell ref="O39:Z39"/>
    <mergeCell ref="L38:N38"/>
    <mergeCell ref="L37:N37"/>
    <mergeCell ref="O36:Z36"/>
    <mergeCell ref="O37:Z37"/>
    <mergeCell ref="L36:N36"/>
    <mergeCell ref="L35:N35"/>
    <mergeCell ref="O35:Z35"/>
    <mergeCell ref="B31:K31"/>
    <mergeCell ref="L31:N31"/>
    <mergeCell ref="O31:Z31"/>
    <mergeCell ref="B30:K30"/>
    <mergeCell ref="L30:N30"/>
    <mergeCell ref="O30:Z30"/>
    <mergeCell ref="O34:Z34"/>
    <mergeCell ref="B29:K29"/>
    <mergeCell ref="L29:N29"/>
    <mergeCell ref="O29:Z29"/>
    <mergeCell ref="B28:K28"/>
    <mergeCell ref="L28:N28"/>
    <mergeCell ref="O28:Z28"/>
    <mergeCell ref="B24:K24"/>
    <mergeCell ref="L24:N24"/>
    <mergeCell ref="B23:G23"/>
    <mergeCell ref="L23:N23"/>
    <mergeCell ref="B22:G22"/>
    <mergeCell ref="L22:N22"/>
    <mergeCell ref="O22:Z22"/>
    <mergeCell ref="O23:Z23"/>
    <mergeCell ref="O24:Z24"/>
    <mergeCell ref="H22:K22"/>
    <mergeCell ref="H23:K23"/>
    <mergeCell ref="B21:G21"/>
    <mergeCell ref="L21:N21"/>
    <mergeCell ref="H20:K20"/>
    <mergeCell ref="B20:G20"/>
    <mergeCell ref="L20:N20"/>
    <mergeCell ref="B19:G19"/>
    <mergeCell ref="L19:N19"/>
    <mergeCell ref="H19:K19"/>
    <mergeCell ref="I12:K12"/>
    <mergeCell ref="D13:H13"/>
    <mergeCell ref="I13:K13"/>
    <mergeCell ref="L12:Z12"/>
    <mergeCell ref="L13:Z13"/>
    <mergeCell ref="O19:Z19"/>
    <mergeCell ref="O20:Z20"/>
    <mergeCell ref="O21:Z21"/>
    <mergeCell ref="H21:K21"/>
    <mergeCell ref="B14:H14"/>
    <mergeCell ref="I14:K14"/>
    <mergeCell ref="L14:Z14"/>
    <mergeCell ref="B11:C13"/>
    <mergeCell ref="D11:H11"/>
    <mergeCell ref="I11:K11"/>
    <mergeCell ref="D12:H12"/>
    <mergeCell ref="D10:H10"/>
    <mergeCell ref="I10:K10"/>
    <mergeCell ref="L9:Z9"/>
    <mergeCell ref="L10:Z10"/>
    <mergeCell ref="L11:Z11"/>
    <mergeCell ref="B7:C10"/>
    <mergeCell ref="D7:H7"/>
    <mergeCell ref="I7:K7"/>
    <mergeCell ref="D8:H8"/>
    <mergeCell ref="I8:K8"/>
    <mergeCell ref="D9:H9"/>
    <mergeCell ref="S1:Z1"/>
    <mergeCell ref="B3:Z3"/>
    <mergeCell ref="B6:C6"/>
    <mergeCell ref="D6:H6"/>
    <mergeCell ref="I6:K6"/>
    <mergeCell ref="L6:Z6"/>
    <mergeCell ref="L7:Z7"/>
    <mergeCell ref="L8:Z8"/>
    <mergeCell ref="I9:K9"/>
  </mergeCells>
  <phoneticPr fontId="3"/>
  <conditionalFormatting sqref="L7:Z9 B20:K23 O20:Z23 B29:Z31 B58:Z62 L96:N96 L11:Z12 G106:Z107 B35:Z44 B50:Z54 B66:Z70 B74:Z77 B79:N79 B78:O78 B80:Z83 B88:Z92">
    <cfRule type="containsBlanks" dxfId="14" priority="2">
      <formula>LEN(TRIM(B7))=0</formula>
    </cfRule>
  </conditionalFormatting>
  <conditionalFormatting sqref="O79:Z79">
    <cfRule type="containsBlanks" dxfId="13" priority="1">
      <formula>LEN(TRIM(O79))=0</formula>
    </cfRule>
  </conditionalFormatting>
  <dataValidations count="1">
    <dataValidation type="list" allowBlank="1" showInputMessage="1" showErrorMessage="1" sqref="L4 H4">
      <formula1>"□,■"</formula1>
    </dataValidation>
  </dataValidations>
  <printOptions horizontalCentered="1"/>
  <pageMargins left="0.62992125984251968" right="0.62992125984251968" top="0.74803149606299213" bottom="0.74803149606299213" header="0.31496062992125984" footer="0.31496062992125984"/>
  <pageSetup paperSize="9" scale="81" firstPageNumber="32" fitToHeight="0" orientation="portrait" useFirstPageNumber="1" r:id="rId1"/>
  <headerFooter>
    <oddFooter xml:space="preserve">&amp;C
</oddFooter>
  </headerFooter>
  <rowBreaks count="3" manualBreakCount="3">
    <brk id="46" max="26" man="1"/>
    <brk id="85" max="26" man="1"/>
    <brk id="10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S40"/>
  <sheetViews>
    <sheetView zoomScale="55" zoomScaleNormal="55" zoomScaleSheetLayoutView="55" workbookViewId="0">
      <selection sqref="A1:R33"/>
    </sheetView>
  </sheetViews>
  <sheetFormatPr defaultColWidth="3" defaultRowHeight="15" customHeight="1"/>
  <cols>
    <col min="1" max="1" width="4.375" style="36" customWidth="1"/>
    <col min="2" max="2" width="24.75" style="36" customWidth="1"/>
    <col min="3" max="3" width="4.25" style="44" customWidth="1"/>
    <col min="4" max="4" width="12.5" style="36" customWidth="1"/>
    <col min="5" max="5" width="3.875" style="36" customWidth="1"/>
    <col min="6" max="6" width="9.125" style="36" customWidth="1"/>
    <col min="7" max="7" width="3.75" style="36" customWidth="1"/>
    <col min="8" max="8" width="10.125" style="36" customWidth="1"/>
    <col min="9" max="9" width="8.5" style="36" customWidth="1"/>
    <col min="10" max="10" width="5.125" style="36" customWidth="1"/>
    <col min="11" max="13" width="10.625" style="36" customWidth="1"/>
    <col min="14" max="17" width="10.25" style="36" customWidth="1"/>
    <col min="18" max="18" width="22" style="36" customWidth="1"/>
    <col min="19" max="16384" width="3" style="36"/>
  </cols>
  <sheetData>
    <row r="1" spans="1:19" s="32" customFormat="1" ht="22.5" customHeight="1">
      <c r="A1" s="88" t="s">
        <v>734</v>
      </c>
      <c r="C1" s="63"/>
      <c r="D1" s="33"/>
    </row>
    <row r="2" spans="1:19" s="35" customFormat="1" ht="37.5" customHeight="1">
      <c r="A2" s="639" t="s">
        <v>744</v>
      </c>
      <c r="B2" s="640"/>
      <c r="C2" s="640"/>
      <c r="D2" s="640"/>
      <c r="E2" s="640"/>
      <c r="F2" s="640"/>
      <c r="G2" s="640"/>
      <c r="H2" s="640"/>
      <c r="I2" s="640"/>
      <c r="J2" s="640"/>
      <c r="K2" s="640"/>
      <c r="L2" s="640"/>
      <c r="M2" s="640"/>
      <c r="N2" s="640"/>
      <c r="O2" s="640"/>
      <c r="P2" s="640"/>
      <c r="Q2" s="640"/>
      <c r="R2" s="640"/>
    </row>
    <row r="3" spans="1:19" ht="15" customHeight="1" thickBot="1"/>
    <row r="4" spans="1:19" s="39" customFormat="1" ht="27" customHeight="1" thickBot="1">
      <c r="A4" s="52" t="s">
        <v>48</v>
      </c>
      <c r="B4" s="241">
        <v>18</v>
      </c>
      <c r="C4" s="53" t="s">
        <v>49</v>
      </c>
      <c r="D4" s="38"/>
      <c r="N4" s="647" t="s">
        <v>456</v>
      </c>
      <c r="O4" s="648"/>
      <c r="P4" s="645" t="str">
        <f>IF(様式1!N16="","",様式1!N16)</f>
        <v>○○県子供の育成推進事業実行委員会</v>
      </c>
      <c r="Q4" s="645"/>
      <c r="R4" s="646"/>
      <c r="S4" s="40"/>
    </row>
    <row r="5" spans="1:19" s="39" customFormat="1" ht="21.75" customHeight="1">
      <c r="A5" s="41"/>
      <c r="B5" s="42"/>
      <c r="C5" s="38"/>
      <c r="N5" s="65"/>
      <c r="O5" s="65"/>
      <c r="P5" s="649" t="s">
        <v>310</v>
      </c>
      <c r="Q5" s="649"/>
      <c r="R5" s="239">
        <v>45067</v>
      </c>
      <c r="S5" s="40"/>
    </row>
    <row r="6" spans="1:19" s="39" customFormat="1" ht="21.75" customHeight="1">
      <c r="A6" s="41"/>
      <c r="B6" s="42"/>
      <c r="C6" s="38"/>
      <c r="N6" s="66"/>
      <c r="O6" s="66"/>
      <c r="P6" s="650" t="s">
        <v>311</v>
      </c>
      <c r="Q6" s="650"/>
      <c r="R6" s="240">
        <v>45140</v>
      </c>
      <c r="S6" s="40"/>
    </row>
    <row r="7" spans="1:19" ht="15" customHeight="1">
      <c r="O7" s="43"/>
      <c r="P7" s="43"/>
      <c r="Q7" s="43"/>
    </row>
    <row r="8" spans="1:19" s="44" customFormat="1" ht="24" customHeight="1">
      <c r="A8" s="622" t="s">
        <v>51</v>
      </c>
      <c r="B8" s="621" t="s">
        <v>142</v>
      </c>
      <c r="C8" s="624" t="s">
        <v>312</v>
      </c>
      <c r="D8" s="626" t="s">
        <v>52</v>
      </c>
      <c r="E8" s="631" t="s">
        <v>53</v>
      </c>
      <c r="F8" s="632"/>
      <c r="G8" s="632"/>
      <c r="H8" s="633"/>
      <c r="I8" s="244" t="s">
        <v>54</v>
      </c>
      <c r="J8" s="632" t="s">
        <v>180</v>
      </c>
      <c r="K8" s="642" t="s">
        <v>313</v>
      </c>
      <c r="L8" s="643"/>
      <c r="M8" s="644"/>
      <c r="N8" s="621" t="s">
        <v>55</v>
      </c>
      <c r="O8" s="621" t="s">
        <v>56</v>
      </c>
      <c r="P8" s="626" t="s">
        <v>57</v>
      </c>
      <c r="Q8" s="621" t="s">
        <v>58</v>
      </c>
      <c r="R8" s="621" t="s">
        <v>59</v>
      </c>
    </row>
    <row r="9" spans="1:19" s="44" customFormat="1" ht="24" customHeight="1">
      <c r="A9" s="623"/>
      <c r="B9" s="621"/>
      <c r="C9" s="625"/>
      <c r="D9" s="621"/>
      <c r="E9" s="627" t="s">
        <v>60</v>
      </c>
      <c r="F9" s="628"/>
      <c r="G9" s="629" t="s">
        <v>61</v>
      </c>
      <c r="H9" s="630"/>
      <c r="I9" s="55" t="s">
        <v>62</v>
      </c>
      <c r="J9" s="641"/>
      <c r="K9" s="56" t="s">
        <v>181</v>
      </c>
      <c r="L9" s="57" t="s">
        <v>182</v>
      </c>
      <c r="M9" s="58" t="s">
        <v>183</v>
      </c>
      <c r="N9" s="621"/>
      <c r="O9" s="621"/>
      <c r="P9" s="621"/>
      <c r="Q9" s="621"/>
      <c r="R9" s="621"/>
    </row>
    <row r="10" spans="1:19" ht="24" customHeight="1">
      <c r="A10" s="245">
        <v>1</v>
      </c>
      <c r="B10" s="216" t="s">
        <v>549</v>
      </c>
      <c r="C10" s="217" t="s">
        <v>565</v>
      </c>
      <c r="D10" s="218" t="s">
        <v>573</v>
      </c>
      <c r="E10" s="637" t="s">
        <v>68</v>
      </c>
      <c r="F10" s="638"/>
      <c r="G10" s="219" t="s">
        <v>583</v>
      </c>
      <c r="H10" s="220" t="str">
        <f>IFERROR(VLOOKUP(E10&amp;G10,選択肢!M:N,2,FALSE),"")</f>
        <v>管楽器</v>
      </c>
      <c r="I10" s="221">
        <v>4</v>
      </c>
      <c r="J10" s="222">
        <f>COUNTA(K10:M10)</f>
        <v>2</v>
      </c>
      <c r="K10" s="223">
        <v>45078</v>
      </c>
      <c r="L10" s="224">
        <v>45079</v>
      </c>
      <c r="M10" s="225"/>
      <c r="N10" s="226">
        <f>(35650*2)+(6520*4*2)</f>
        <v>123460</v>
      </c>
      <c r="O10" s="226">
        <f>1000*2+500*4*2</f>
        <v>6000</v>
      </c>
      <c r="P10" s="226">
        <f>1650*2+19750+25300</f>
        <v>48350</v>
      </c>
      <c r="Q10" s="227">
        <f t="shared" ref="Q10:Q29" si="0">SUM(N10:P10)</f>
        <v>177810</v>
      </c>
      <c r="R10" s="246"/>
    </row>
    <row r="11" spans="1:19" ht="24" customHeight="1">
      <c r="A11" s="247">
        <v>2</v>
      </c>
      <c r="B11" s="216" t="s">
        <v>550</v>
      </c>
      <c r="C11" s="228" t="s">
        <v>565</v>
      </c>
      <c r="D11" s="229" t="s">
        <v>574</v>
      </c>
      <c r="E11" s="616" t="s">
        <v>73</v>
      </c>
      <c r="F11" s="617"/>
      <c r="G11" s="230" t="s">
        <v>581</v>
      </c>
      <c r="H11" s="231" t="str">
        <f>IFERROR(VLOOKUP(E11&amp;G11,選択肢!M:N,2,FALSE),"")</f>
        <v>人形劇</v>
      </c>
      <c r="I11" s="232">
        <v>1</v>
      </c>
      <c r="J11" s="233">
        <f t="shared" ref="J11:J29" si="1">COUNTA(K11:M11)</f>
        <v>1</v>
      </c>
      <c r="K11" s="234">
        <v>45083</v>
      </c>
      <c r="L11" s="235"/>
      <c r="M11" s="236"/>
      <c r="N11" s="237">
        <f>(35650)+(6520*1*2*1)</f>
        <v>48690</v>
      </c>
      <c r="O11" s="237">
        <f>1000*1+500*1*1</f>
        <v>1500</v>
      </c>
      <c r="P11" s="237">
        <f>1650*1</f>
        <v>1650</v>
      </c>
      <c r="Q11" s="238">
        <f t="shared" si="0"/>
        <v>51840</v>
      </c>
      <c r="R11" s="248"/>
    </row>
    <row r="12" spans="1:19" ht="24" customHeight="1">
      <c r="A12" s="247">
        <v>3</v>
      </c>
      <c r="B12" s="216" t="s">
        <v>551</v>
      </c>
      <c r="C12" s="228" t="s">
        <v>565</v>
      </c>
      <c r="D12" s="229" t="s">
        <v>574</v>
      </c>
      <c r="E12" s="616" t="s">
        <v>68</v>
      </c>
      <c r="F12" s="617"/>
      <c r="G12" s="230" t="s">
        <v>582</v>
      </c>
      <c r="H12" s="231" t="str">
        <f>IFERROR(VLOOKUP(E12&amp;G12,選択肢!M:N,2,FALSE),"")</f>
        <v>パーカッション</v>
      </c>
      <c r="I12" s="232">
        <v>3</v>
      </c>
      <c r="J12" s="233">
        <f t="shared" si="1"/>
        <v>1</v>
      </c>
      <c r="K12" s="234">
        <v>45084</v>
      </c>
      <c r="L12" s="235"/>
      <c r="M12" s="236"/>
      <c r="N12" s="237">
        <f>(35650)+(6520*1*3*2)</f>
        <v>74770</v>
      </c>
      <c r="O12" s="237">
        <f>1000*1+500*3*1</f>
        <v>2500</v>
      </c>
      <c r="P12" s="237">
        <f>1650*1+19750+25300</f>
        <v>46700</v>
      </c>
      <c r="Q12" s="238">
        <f t="shared" si="0"/>
        <v>123970</v>
      </c>
      <c r="R12" s="248"/>
    </row>
    <row r="13" spans="1:19" ht="24" customHeight="1">
      <c r="A13" s="247">
        <v>4</v>
      </c>
      <c r="B13" s="216" t="s">
        <v>552</v>
      </c>
      <c r="C13" s="228" t="s">
        <v>565</v>
      </c>
      <c r="D13" s="229" t="s">
        <v>574</v>
      </c>
      <c r="E13" s="616" t="s">
        <v>68</v>
      </c>
      <c r="F13" s="617"/>
      <c r="G13" s="230" t="s">
        <v>582</v>
      </c>
      <c r="H13" s="231" t="str">
        <f>IFERROR(VLOOKUP(E13&amp;G13,選択肢!M:N,2,FALSE),"")</f>
        <v>パーカッション</v>
      </c>
      <c r="I13" s="232">
        <v>3</v>
      </c>
      <c r="J13" s="233">
        <f t="shared" si="1"/>
        <v>2</v>
      </c>
      <c r="K13" s="234">
        <v>45085</v>
      </c>
      <c r="L13" s="235">
        <v>45086</v>
      </c>
      <c r="M13" s="236"/>
      <c r="N13" s="237">
        <f>(35650*2)+(6520*3*2*2)</f>
        <v>149540</v>
      </c>
      <c r="O13" s="237">
        <f>1000*2+500*3*2</f>
        <v>5000</v>
      </c>
      <c r="P13" s="237">
        <f>1650*2+19750+25300</f>
        <v>48350</v>
      </c>
      <c r="Q13" s="238">
        <f t="shared" si="0"/>
        <v>202890</v>
      </c>
      <c r="R13" s="248"/>
    </row>
    <row r="14" spans="1:19" ht="24" customHeight="1">
      <c r="A14" s="247">
        <v>5</v>
      </c>
      <c r="B14" s="216" t="s">
        <v>553</v>
      </c>
      <c r="C14" s="228" t="s">
        <v>565</v>
      </c>
      <c r="D14" s="229" t="s">
        <v>574</v>
      </c>
      <c r="E14" s="616" t="s">
        <v>68</v>
      </c>
      <c r="F14" s="617"/>
      <c r="G14" s="230" t="s">
        <v>583</v>
      </c>
      <c r="H14" s="231" t="str">
        <f>IFERROR(VLOOKUP(E14&amp;G14,選択肢!M:N,2,FALSE),"")</f>
        <v>管楽器</v>
      </c>
      <c r="I14" s="232">
        <v>5</v>
      </c>
      <c r="J14" s="233">
        <f t="shared" si="1"/>
        <v>3</v>
      </c>
      <c r="K14" s="234">
        <v>45110</v>
      </c>
      <c r="L14" s="235">
        <v>45111</v>
      </c>
      <c r="M14" s="236">
        <v>45112</v>
      </c>
      <c r="N14" s="237">
        <f>(35650*3)+(6520*3*5*3)</f>
        <v>400350</v>
      </c>
      <c r="O14" s="237">
        <f>1000*3+500*5*3</f>
        <v>10500</v>
      </c>
      <c r="P14" s="237">
        <f t="shared" ref="P14:P15" si="2">1650*3+19750+25300</f>
        <v>50000</v>
      </c>
      <c r="Q14" s="238">
        <f t="shared" si="0"/>
        <v>460850</v>
      </c>
      <c r="R14" s="248"/>
    </row>
    <row r="15" spans="1:19" ht="24" customHeight="1">
      <c r="A15" s="247">
        <v>6</v>
      </c>
      <c r="B15" s="216" t="s">
        <v>554</v>
      </c>
      <c r="C15" s="228" t="s">
        <v>565</v>
      </c>
      <c r="D15" s="229" t="s">
        <v>574</v>
      </c>
      <c r="E15" s="616" t="s">
        <v>68</v>
      </c>
      <c r="F15" s="617"/>
      <c r="G15" s="230" t="s">
        <v>583</v>
      </c>
      <c r="H15" s="231" t="str">
        <f>IFERROR(VLOOKUP(E15&amp;G15,選択肢!M:N,2,FALSE),"")</f>
        <v>管楽器</v>
      </c>
      <c r="I15" s="232">
        <v>5</v>
      </c>
      <c r="J15" s="233">
        <f t="shared" si="1"/>
        <v>3</v>
      </c>
      <c r="K15" s="234">
        <v>45113</v>
      </c>
      <c r="L15" s="235">
        <v>45114</v>
      </c>
      <c r="M15" s="236">
        <v>45117</v>
      </c>
      <c r="N15" s="237">
        <f>(35650*3)+(6520*3*5*3)</f>
        <v>400350</v>
      </c>
      <c r="O15" s="237">
        <f>1000*3+500*5*3</f>
        <v>10500</v>
      </c>
      <c r="P15" s="237">
        <f t="shared" si="2"/>
        <v>50000</v>
      </c>
      <c r="Q15" s="238">
        <f t="shared" si="0"/>
        <v>460850</v>
      </c>
      <c r="R15" s="248"/>
    </row>
    <row r="16" spans="1:19" ht="24" customHeight="1">
      <c r="A16" s="247">
        <v>7</v>
      </c>
      <c r="B16" s="216" t="s">
        <v>555</v>
      </c>
      <c r="C16" s="228" t="s">
        <v>566</v>
      </c>
      <c r="D16" s="229" t="s">
        <v>575</v>
      </c>
      <c r="E16" s="616" t="s">
        <v>73</v>
      </c>
      <c r="F16" s="617"/>
      <c r="G16" s="230" t="s">
        <v>579</v>
      </c>
      <c r="H16" s="231" t="str">
        <f>IFERROR(VLOOKUP(E16&amp;G16,選択肢!M:N,2,FALSE),"")</f>
        <v>現代劇</v>
      </c>
      <c r="I16" s="232">
        <v>2</v>
      </c>
      <c r="J16" s="233">
        <f t="shared" si="1"/>
        <v>1</v>
      </c>
      <c r="K16" s="234">
        <v>45170</v>
      </c>
      <c r="L16" s="235"/>
      <c r="M16" s="236"/>
      <c r="N16" s="237">
        <f>(35650)+(5200*2*1*2)</f>
        <v>56450</v>
      </c>
      <c r="O16" s="237">
        <f>1800*1+300*2*1</f>
        <v>2400</v>
      </c>
      <c r="P16" s="237">
        <f>1650*1</f>
        <v>1650</v>
      </c>
      <c r="Q16" s="238">
        <f t="shared" si="0"/>
        <v>60500</v>
      </c>
      <c r="R16" s="248"/>
    </row>
    <row r="17" spans="1:18" ht="24" customHeight="1">
      <c r="A17" s="247">
        <v>8</v>
      </c>
      <c r="B17" s="216" t="s">
        <v>556</v>
      </c>
      <c r="C17" s="228" t="s">
        <v>566</v>
      </c>
      <c r="D17" s="229" t="s">
        <v>575</v>
      </c>
      <c r="E17" s="616" t="s">
        <v>73</v>
      </c>
      <c r="F17" s="617"/>
      <c r="G17" s="230" t="s">
        <v>579</v>
      </c>
      <c r="H17" s="231" t="str">
        <f>IFERROR(VLOOKUP(E17&amp;G17,選択肢!M:N,2,FALSE),"")</f>
        <v>現代劇</v>
      </c>
      <c r="I17" s="232">
        <v>2</v>
      </c>
      <c r="J17" s="233">
        <f t="shared" si="1"/>
        <v>1</v>
      </c>
      <c r="K17" s="234">
        <v>45173</v>
      </c>
      <c r="L17" s="235"/>
      <c r="M17" s="236"/>
      <c r="N17" s="237">
        <f>(35650)+(5200*2*1*2)</f>
        <v>56450</v>
      </c>
      <c r="O17" s="237">
        <f t="shared" ref="O17" si="3">1800*1+300*2*1</f>
        <v>2400</v>
      </c>
      <c r="P17" s="237">
        <f>1650*1</f>
        <v>1650</v>
      </c>
      <c r="Q17" s="238">
        <f t="shared" si="0"/>
        <v>60500</v>
      </c>
      <c r="R17" s="248"/>
    </row>
    <row r="18" spans="1:18" ht="24" customHeight="1">
      <c r="A18" s="247">
        <v>9</v>
      </c>
      <c r="B18" s="216" t="s">
        <v>557</v>
      </c>
      <c r="C18" s="228" t="s">
        <v>566</v>
      </c>
      <c r="D18" s="229" t="s">
        <v>575</v>
      </c>
      <c r="E18" s="616" t="s">
        <v>73</v>
      </c>
      <c r="F18" s="617"/>
      <c r="G18" s="230" t="s">
        <v>582</v>
      </c>
      <c r="H18" s="231" t="str">
        <f>IFERROR(VLOOKUP(E18&amp;G18,選択肢!M:N,2,FALSE),"")</f>
        <v>児童劇</v>
      </c>
      <c r="I18" s="232">
        <v>2</v>
      </c>
      <c r="J18" s="233">
        <f t="shared" si="1"/>
        <v>3</v>
      </c>
      <c r="K18" s="234">
        <v>45174</v>
      </c>
      <c r="L18" s="235">
        <v>45175</v>
      </c>
      <c r="M18" s="236">
        <v>45176</v>
      </c>
      <c r="N18" s="237">
        <f>(35650*3)+(5200*3*2*3)</f>
        <v>200550</v>
      </c>
      <c r="O18" s="237">
        <f>1800*3+300*2*3</f>
        <v>7200</v>
      </c>
      <c r="P18" s="237">
        <f>1650*3</f>
        <v>4950</v>
      </c>
      <c r="Q18" s="238">
        <f t="shared" si="0"/>
        <v>212700</v>
      </c>
      <c r="R18" s="248"/>
    </row>
    <row r="19" spans="1:18" ht="24" customHeight="1">
      <c r="A19" s="247">
        <v>10</v>
      </c>
      <c r="B19" s="216" t="s">
        <v>558</v>
      </c>
      <c r="C19" s="228" t="s">
        <v>566</v>
      </c>
      <c r="D19" s="229" t="s">
        <v>575</v>
      </c>
      <c r="E19" s="616" t="s">
        <v>73</v>
      </c>
      <c r="F19" s="617"/>
      <c r="G19" s="230" t="s">
        <v>582</v>
      </c>
      <c r="H19" s="231" t="str">
        <f>IFERROR(VLOOKUP(E19&amp;G19,選択肢!M:N,2,FALSE),"")</f>
        <v>児童劇</v>
      </c>
      <c r="I19" s="232">
        <v>2</v>
      </c>
      <c r="J19" s="233">
        <f t="shared" si="1"/>
        <v>3</v>
      </c>
      <c r="K19" s="234">
        <v>45180</v>
      </c>
      <c r="L19" s="235">
        <v>45181</v>
      </c>
      <c r="M19" s="236">
        <v>45182</v>
      </c>
      <c r="N19" s="237">
        <f>(35650*3)+(5200*3*2*3)</f>
        <v>200550</v>
      </c>
      <c r="O19" s="237">
        <f>1800*3+300*2*3</f>
        <v>7200</v>
      </c>
      <c r="P19" s="237">
        <f>1650*3</f>
        <v>4950</v>
      </c>
      <c r="Q19" s="238">
        <f t="shared" si="0"/>
        <v>212700</v>
      </c>
      <c r="R19" s="248"/>
    </row>
    <row r="20" spans="1:18" ht="24" customHeight="1">
      <c r="A20" s="247">
        <v>11</v>
      </c>
      <c r="B20" s="216" t="s">
        <v>559</v>
      </c>
      <c r="C20" s="228" t="s">
        <v>566</v>
      </c>
      <c r="D20" s="229" t="s">
        <v>575</v>
      </c>
      <c r="E20" s="616" t="s">
        <v>76</v>
      </c>
      <c r="F20" s="617"/>
      <c r="G20" s="230" t="s">
        <v>580</v>
      </c>
      <c r="H20" s="231" t="str">
        <f>IFERROR(VLOOKUP(E20&amp;G20,選択肢!M:N,2,FALSE),"")</f>
        <v>現代舞踊</v>
      </c>
      <c r="I20" s="232">
        <v>0</v>
      </c>
      <c r="J20" s="233">
        <f t="shared" si="1"/>
        <v>2</v>
      </c>
      <c r="K20" s="234">
        <v>45183</v>
      </c>
      <c r="L20" s="235">
        <v>45184</v>
      </c>
      <c r="M20" s="236"/>
      <c r="N20" s="237">
        <f>35650*2</f>
        <v>71300</v>
      </c>
      <c r="O20" s="237">
        <f>1800*2</f>
        <v>3600</v>
      </c>
      <c r="P20" s="237">
        <f>1650*2</f>
        <v>3300</v>
      </c>
      <c r="Q20" s="238">
        <f t="shared" si="0"/>
        <v>78200</v>
      </c>
      <c r="R20" s="248"/>
    </row>
    <row r="21" spans="1:18" ht="24" customHeight="1">
      <c r="A21" s="247">
        <v>12</v>
      </c>
      <c r="B21" s="216" t="s">
        <v>560</v>
      </c>
      <c r="C21" s="228" t="s">
        <v>566</v>
      </c>
      <c r="D21" s="229" t="s">
        <v>575</v>
      </c>
      <c r="E21" s="616" t="s">
        <v>76</v>
      </c>
      <c r="F21" s="617"/>
      <c r="G21" s="230" t="s">
        <v>580</v>
      </c>
      <c r="H21" s="231" t="str">
        <f>IFERROR(VLOOKUP(E21&amp;G21,選択肢!M:N,2,FALSE),"")</f>
        <v>現代舞踊</v>
      </c>
      <c r="I21" s="232">
        <v>0</v>
      </c>
      <c r="J21" s="233">
        <f t="shared" si="1"/>
        <v>2</v>
      </c>
      <c r="K21" s="234">
        <v>45183</v>
      </c>
      <c r="L21" s="235">
        <v>45184</v>
      </c>
      <c r="M21" s="236"/>
      <c r="N21" s="237">
        <f>35650*2</f>
        <v>71300</v>
      </c>
      <c r="O21" s="237">
        <f>1800*2</f>
        <v>3600</v>
      </c>
      <c r="P21" s="237">
        <f>1650*2</f>
        <v>3300</v>
      </c>
      <c r="Q21" s="238">
        <f t="shared" si="0"/>
        <v>78200</v>
      </c>
      <c r="R21" s="248"/>
    </row>
    <row r="22" spans="1:18" ht="24" customHeight="1">
      <c r="A22" s="247">
        <v>13</v>
      </c>
      <c r="B22" s="216" t="s">
        <v>561</v>
      </c>
      <c r="C22" s="228" t="s">
        <v>567</v>
      </c>
      <c r="D22" s="229" t="s">
        <v>577</v>
      </c>
      <c r="E22" s="616" t="s">
        <v>91</v>
      </c>
      <c r="F22" s="617"/>
      <c r="G22" s="230" t="s">
        <v>583</v>
      </c>
      <c r="H22" s="231" t="str">
        <f>IFERROR(VLOOKUP(E22&amp;G22,選択肢!M:N,2,FALSE),"")</f>
        <v>和太鼓</v>
      </c>
      <c r="I22" s="232">
        <v>0</v>
      </c>
      <c r="J22" s="233">
        <f t="shared" si="1"/>
        <v>1</v>
      </c>
      <c r="K22" s="234">
        <v>45183</v>
      </c>
      <c r="L22" s="235"/>
      <c r="M22" s="236"/>
      <c r="N22" s="237">
        <f>35650</f>
        <v>35650</v>
      </c>
      <c r="O22" s="237">
        <f>15000*1</f>
        <v>15000</v>
      </c>
      <c r="P22" s="237">
        <f>1650*1</f>
        <v>1650</v>
      </c>
      <c r="Q22" s="238">
        <f t="shared" si="0"/>
        <v>52300</v>
      </c>
      <c r="R22" s="248"/>
    </row>
    <row r="23" spans="1:18" ht="24" customHeight="1">
      <c r="A23" s="247">
        <v>14</v>
      </c>
      <c r="B23" s="216" t="s">
        <v>562</v>
      </c>
      <c r="C23" s="228" t="s">
        <v>568</v>
      </c>
      <c r="D23" s="229" t="s">
        <v>578</v>
      </c>
      <c r="E23" s="616" t="s">
        <v>84</v>
      </c>
      <c r="F23" s="617"/>
      <c r="G23" s="230" t="s">
        <v>581</v>
      </c>
      <c r="H23" s="231" t="str">
        <f>IFERROR(VLOOKUP(E23&amp;G23,選択肢!M:N,2,FALSE),"")</f>
        <v>版画</v>
      </c>
      <c r="I23" s="232">
        <v>5</v>
      </c>
      <c r="J23" s="233">
        <f t="shared" si="1"/>
        <v>1</v>
      </c>
      <c r="K23" s="234">
        <v>45187</v>
      </c>
      <c r="L23" s="235"/>
      <c r="M23" s="236"/>
      <c r="N23" s="237">
        <f>(35650)+(5200*3*5*1)</f>
        <v>113650</v>
      </c>
      <c r="O23" s="237">
        <f>0*1+1000*5*1</f>
        <v>5000</v>
      </c>
      <c r="P23" s="237">
        <f t="shared" ref="P23" si="4">1650*1+19750+25300</f>
        <v>46700</v>
      </c>
      <c r="Q23" s="238">
        <f t="shared" si="0"/>
        <v>165350</v>
      </c>
      <c r="R23" s="248"/>
    </row>
    <row r="24" spans="1:18" ht="24" customHeight="1">
      <c r="A24" s="247">
        <v>15</v>
      </c>
      <c r="B24" s="216" t="s">
        <v>563</v>
      </c>
      <c r="C24" s="228" t="s">
        <v>565</v>
      </c>
      <c r="D24" s="229" t="s">
        <v>576</v>
      </c>
      <c r="E24" s="616" t="s">
        <v>68</v>
      </c>
      <c r="F24" s="617"/>
      <c r="G24" s="230" t="s">
        <v>579</v>
      </c>
      <c r="H24" s="231" t="str">
        <f>IFERROR(VLOOKUP(E24&amp;G24,選択肢!M:N,2,FALSE),"")</f>
        <v>ピアノ</v>
      </c>
      <c r="I24" s="232">
        <v>1</v>
      </c>
      <c r="J24" s="233">
        <f t="shared" si="1"/>
        <v>1</v>
      </c>
      <c r="K24" s="234">
        <v>45201</v>
      </c>
      <c r="L24" s="235"/>
      <c r="M24" s="236"/>
      <c r="N24" s="237">
        <f>(35650)+(6520)</f>
        <v>42170</v>
      </c>
      <c r="O24" s="237">
        <f>1000*1+500*1*1</f>
        <v>1500</v>
      </c>
      <c r="P24" s="237">
        <v>0</v>
      </c>
      <c r="Q24" s="238">
        <f t="shared" si="0"/>
        <v>43670</v>
      </c>
      <c r="R24" s="248"/>
    </row>
    <row r="25" spans="1:18" ht="24" customHeight="1">
      <c r="A25" s="247">
        <v>16</v>
      </c>
      <c r="B25" s="216" t="s">
        <v>564</v>
      </c>
      <c r="C25" s="228" t="s">
        <v>569</v>
      </c>
      <c r="D25" s="229" t="s">
        <v>575</v>
      </c>
      <c r="E25" s="616" t="s">
        <v>73</v>
      </c>
      <c r="F25" s="617"/>
      <c r="G25" s="230" t="s">
        <v>583</v>
      </c>
      <c r="H25" s="231" t="str">
        <f>IFERROR(VLOOKUP(E25&amp;G25,選択肢!M:N,2,FALSE),"")</f>
        <v>その他</v>
      </c>
      <c r="I25" s="232">
        <v>0</v>
      </c>
      <c r="J25" s="233">
        <f t="shared" si="1"/>
        <v>1</v>
      </c>
      <c r="K25" s="234">
        <v>45205</v>
      </c>
      <c r="L25" s="235"/>
      <c r="M25" s="236"/>
      <c r="N25" s="237">
        <f>35650</f>
        <v>35650</v>
      </c>
      <c r="O25" s="237">
        <f>1800*1</f>
        <v>1800</v>
      </c>
      <c r="P25" s="237">
        <v>0</v>
      </c>
      <c r="Q25" s="238">
        <f t="shared" si="0"/>
        <v>37450</v>
      </c>
      <c r="R25" s="248"/>
    </row>
    <row r="26" spans="1:18" ht="24" customHeight="1">
      <c r="A26" s="247">
        <v>17</v>
      </c>
      <c r="B26" s="216" t="s">
        <v>570</v>
      </c>
      <c r="C26" s="228" t="s">
        <v>572</v>
      </c>
      <c r="D26" s="229" t="s">
        <v>577</v>
      </c>
      <c r="E26" s="616" t="s">
        <v>73</v>
      </c>
      <c r="F26" s="617"/>
      <c r="G26" s="230" t="s">
        <v>579</v>
      </c>
      <c r="H26" s="231" t="str">
        <f>IFERROR(VLOOKUP(E26&amp;G26,選択肢!M:N,2,FALSE),"")</f>
        <v>現代劇</v>
      </c>
      <c r="I26" s="232">
        <v>0</v>
      </c>
      <c r="J26" s="233">
        <f t="shared" si="1"/>
        <v>2</v>
      </c>
      <c r="K26" s="234">
        <v>45205</v>
      </c>
      <c r="L26" s="235">
        <v>45208</v>
      </c>
      <c r="M26" s="236"/>
      <c r="N26" s="237">
        <f>35650*2</f>
        <v>71300</v>
      </c>
      <c r="O26" s="237">
        <f>15000*2</f>
        <v>30000</v>
      </c>
      <c r="P26" s="237">
        <f>1650*2</f>
        <v>3300</v>
      </c>
      <c r="Q26" s="238">
        <f t="shared" si="0"/>
        <v>104600</v>
      </c>
      <c r="R26" s="248"/>
    </row>
    <row r="27" spans="1:18" ht="24" customHeight="1">
      <c r="A27" s="247">
        <v>18</v>
      </c>
      <c r="B27" s="216" t="s">
        <v>571</v>
      </c>
      <c r="C27" s="228" t="s">
        <v>568</v>
      </c>
      <c r="D27" s="229" t="s">
        <v>578</v>
      </c>
      <c r="E27" s="616" t="s">
        <v>84</v>
      </c>
      <c r="F27" s="617"/>
      <c r="G27" s="230" t="s">
        <v>582</v>
      </c>
      <c r="H27" s="231" t="str">
        <f>IFERROR(VLOOKUP(E27&amp;G27,選択肢!M:N,2,FALSE),"")</f>
        <v>彫刻</v>
      </c>
      <c r="I27" s="232">
        <v>3</v>
      </c>
      <c r="J27" s="233">
        <f t="shared" si="1"/>
        <v>1</v>
      </c>
      <c r="K27" s="234">
        <v>45231</v>
      </c>
      <c r="L27" s="235"/>
      <c r="M27" s="236"/>
      <c r="N27" s="237">
        <f>(35650)+(6520*2*3*1)</f>
        <v>74770</v>
      </c>
      <c r="O27" s="237">
        <f>0*1+1000*3*1</f>
        <v>3000</v>
      </c>
      <c r="P27" s="237">
        <f>1650*1+19750+25300</f>
        <v>46700</v>
      </c>
      <c r="Q27" s="238">
        <f t="shared" si="0"/>
        <v>124470</v>
      </c>
      <c r="R27" s="248"/>
    </row>
    <row r="28" spans="1:18" ht="24" customHeight="1">
      <c r="A28" s="247">
        <v>19</v>
      </c>
      <c r="B28" s="158"/>
      <c r="C28" s="159"/>
      <c r="D28" s="160"/>
      <c r="E28" s="618"/>
      <c r="F28" s="619"/>
      <c r="G28" s="161"/>
      <c r="H28" s="162" t="str">
        <f>IFERROR(VLOOKUP(E28&amp;G28,選択肢!M:N,2,FALSE),"")</f>
        <v/>
      </c>
      <c r="I28" s="163"/>
      <c r="J28" s="164">
        <f t="shared" si="1"/>
        <v>0</v>
      </c>
      <c r="K28" s="165"/>
      <c r="L28" s="166"/>
      <c r="M28" s="167"/>
      <c r="N28" s="168"/>
      <c r="O28" s="168"/>
      <c r="P28" s="168"/>
      <c r="Q28" s="169">
        <f t="shared" si="0"/>
        <v>0</v>
      </c>
      <c r="R28" s="248"/>
    </row>
    <row r="29" spans="1:18" ht="24" customHeight="1" thickBot="1">
      <c r="A29" s="249">
        <v>20</v>
      </c>
      <c r="B29" s="170"/>
      <c r="C29" s="171"/>
      <c r="D29" s="172"/>
      <c r="E29" s="614"/>
      <c r="F29" s="615"/>
      <c r="G29" s="173"/>
      <c r="H29" s="174" t="str">
        <f>IFERROR(VLOOKUP(E29&amp;G29,選択肢!M:N,2,FALSE),"")</f>
        <v/>
      </c>
      <c r="I29" s="175"/>
      <c r="J29" s="176">
        <f t="shared" si="1"/>
        <v>0</v>
      </c>
      <c r="K29" s="177"/>
      <c r="L29" s="178"/>
      <c r="M29" s="179"/>
      <c r="N29" s="180"/>
      <c r="O29" s="180"/>
      <c r="P29" s="180"/>
      <c r="Q29" s="181">
        <f t="shared" si="0"/>
        <v>0</v>
      </c>
      <c r="R29" s="250"/>
    </row>
    <row r="30" spans="1:18" ht="30" customHeight="1" thickTop="1">
      <c r="A30" s="634" t="s">
        <v>64</v>
      </c>
      <c r="B30" s="635"/>
      <c r="C30" s="635"/>
      <c r="D30" s="635"/>
      <c r="E30" s="635"/>
      <c r="F30" s="635"/>
      <c r="G30" s="635"/>
      <c r="H30" s="635"/>
      <c r="I30" s="251">
        <f>SUM(I10:I29)</f>
        <v>38</v>
      </c>
      <c r="J30" s="252">
        <f>SUM(J10:J29)</f>
        <v>31</v>
      </c>
      <c r="K30" s="635"/>
      <c r="L30" s="635"/>
      <c r="M30" s="636"/>
      <c r="N30" s="253">
        <f>SUM(N10:N29)</f>
        <v>2226950</v>
      </c>
      <c r="O30" s="253">
        <f>SUM(O10:O29)</f>
        <v>118700</v>
      </c>
      <c r="P30" s="253">
        <f>SUM(P10:P29)</f>
        <v>363200</v>
      </c>
      <c r="Q30" s="253">
        <f>SUM(Q10:Q29)</f>
        <v>2708850</v>
      </c>
      <c r="R30" s="254"/>
    </row>
    <row r="31" spans="1:18" ht="19.5" customHeight="1">
      <c r="A31" s="47" t="s">
        <v>65</v>
      </c>
      <c r="B31" s="42"/>
      <c r="C31" s="42"/>
      <c r="D31" s="42"/>
      <c r="E31" s="42"/>
      <c r="F31" s="42"/>
      <c r="G31" s="42"/>
      <c r="H31" s="42"/>
      <c r="I31" s="42"/>
      <c r="J31" s="42"/>
      <c r="K31" s="42"/>
      <c r="L31" s="42"/>
      <c r="M31" s="42"/>
      <c r="N31" s="48"/>
      <c r="O31" s="48"/>
      <c r="P31" s="48"/>
      <c r="Q31" s="48"/>
    </row>
    <row r="32" spans="1:18" ht="19.5" customHeight="1">
      <c r="A32" s="47" t="s">
        <v>66</v>
      </c>
      <c r="O32" s="42"/>
      <c r="P32" s="620"/>
      <c r="Q32" s="620"/>
      <c r="R32" s="620"/>
    </row>
    <row r="33" spans="1:9" ht="19.5" customHeight="1">
      <c r="A33" s="47" t="s">
        <v>67</v>
      </c>
    </row>
    <row r="34" spans="1:9" s="49" customFormat="1" ht="34.5" customHeight="1">
      <c r="C34" s="64"/>
    </row>
    <row r="35" spans="1:9" ht="34.5" customHeight="1">
      <c r="A35" s="50"/>
    </row>
    <row r="36" spans="1:9" ht="37.5" customHeight="1">
      <c r="E36" s="51"/>
      <c r="F36" s="51"/>
      <c r="I36" s="51"/>
    </row>
    <row r="37" spans="1:9" ht="37.5" customHeight="1">
      <c r="E37" s="51"/>
      <c r="F37" s="51"/>
      <c r="I37" s="51"/>
    </row>
    <row r="38" spans="1:9" ht="37.5" customHeight="1">
      <c r="E38" s="51"/>
      <c r="F38" s="51"/>
      <c r="I38" s="51"/>
    </row>
    <row r="39" spans="1:9" ht="37.5" customHeight="1">
      <c r="E39" s="51"/>
      <c r="F39" s="51"/>
      <c r="I39" s="51"/>
    </row>
    <row r="40" spans="1:9" ht="37.5" customHeight="1">
      <c r="E40" s="51"/>
      <c r="F40" s="51"/>
      <c r="I40" s="51"/>
    </row>
  </sheetData>
  <mergeCells count="42">
    <mergeCell ref="A2:R2"/>
    <mergeCell ref="N8:N9"/>
    <mergeCell ref="O8:O9"/>
    <mergeCell ref="P8:P9"/>
    <mergeCell ref="J8:J9"/>
    <mergeCell ref="K8:M8"/>
    <mergeCell ref="P4:R4"/>
    <mergeCell ref="N4:O4"/>
    <mergeCell ref="P5:Q5"/>
    <mergeCell ref="P6:Q6"/>
    <mergeCell ref="P32:R32"/>
    <mergeCell ref="Q8:Q9"/>
    <mergeCell ref="A8:A9"/>
    <mergeCell ref="B8:B9"/>
    <mergeCell ref="C8:C9"/>
    <mergeCell ref="D8:D9"/>
    <mergeCell ref="E9:F9"/>
    <mergeCell ref="G9:H9"/>
    <mergeCell ref="E8:H8"/>
    <mergeCell ref="R8:R9"/>
    <mergeCell ref="A30:H30"/>
    <mergeCell ref="K30:M30"/>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9:F29"/>
    <mergeCell ref="E24:F24"/>
    <mergeCell ref="E25:F25"/>
    <mergeCell ref="E26:F26"/>
    <mergeCell ref="E27:F27"/>
    <mergeCell ref="E28:F28"/>
  </mergeCells>
  <phoneticPr fontId="3"/>
  <conditionalFormatting sqref="C10:C29 G10:G29">
    <cfRule type="containsBlanks" dxfId="12" priority="3">
      <formula>LEN(TRIM(C10))=0</formula>
    </cfRule>
  </conditionalFormatting>
  <conditionalFormatting sqref="B4 R5:R6 I10:I29 R10:R29 B10:B29 D10:D29 K10:P29">
    <cfRule type="containsBlanks" dxfId="11" priority="2">
      <formula>LEN(TRIM(B4))=0</formula>
    </cfRule>
  </conditionalFormatting>
  <conditionalFormatting sqref="E10:E29">
    <cfRule type="containsBlanks" dxfId="10" priority="1">
      <formula>LEN(TRIM(E10))=0</formula>
    </cfRule>
  </conditionalFormatting>
  <dataValidations count="3">
    <dataValidation type="list" allowBlank="1" showInputMessage="1" showErrorMessage="1" sqref="C10:C29">
      <formula1>"小,中,高,中等(前),中等(後),特,他"</formula1>
    </dataValidation>
    <dataValidation type="list" allowBlank="1" showInputMessage="1" showErrorMessage="1" sqref="G10:G29">
      <formula1>INDIRECT(E10)</formula1>
    </dataValidation>
    <dataValidation type="list" allowBlank="1" showInputMessage="1" showErrorMessage="1" sqref="E10:F29">
      <formula1>INDIRECT("大項目")</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R35"/>
  <sheetViews>
    <sheetView zoomScale="70" zoomScaleNormal="70" zoomScaleSheetLayoutView="55" workbookViewId="0">
      <selection activeCell="G19" sqref="G19"/>
    </sheetView>
  </sheetViews>
  <sheetFormatPr defaultColWidth="3" defaultRowHeight="15" customHeight="1"/>
  <cols>
    <col min="1" max="1" width="4.375" style="36" customWidth="1"/>
    <col min="2" max="2" width="24.75" style="36" customWidth="1"/>
    <col min="3" max="3" width="10" style="36" customWidth="1"/>
    <col min="4" max="4" width="3.75" style="36" customWidth="1"/>
    <col min="5" max="5" width="11.375" style="36" customWidth="1"/>
    <col min="6" max="6" width="7.75" style="36" customWidth="1"/>
    <col min="7" max="7" width="3" style="36" customWidth="1"/>
    <col min="8" max="9" width="10.625" style="36" customWidth="1"/>
    <col min="10" max="10" width="9.125" style="37" customWidth="1"/>
    <col min="11" max="11" width="9.125" style="36" customWidth="1"/>
    <col min="12" max="12" width="9.125" style="37" customWidth="1"/>
    <col min="13" max="13" width="9.125" style="36" customWidth="1"/>
    <col min="14" max="14" width="20.875" style="36" customWidth="1"/>
    <col min="15" max="16384" width="3" style="36"/>
  </cols>
  <sheetData>
    <row r="1" spans="1:18" s="32" customFormat="1" ht="22.5" customHeight="1">
      <c r="A1" s="88" t="s">
        <v>735</v>
      </c>
      <c r="B1" s="67"/>
      <c r="C1" s="33"/>
      <c r="D1" s="33"/>
      <c r="E1" s="33"/>
      <c r="J1" s="34"/>
      <c r="L1" s="34"/>
    </row>
    <row r="2" spans="1:18" s="35" customFormat="1" ht="37.5" customHeight="1">
      <c r="A2" s="639" t="s">
        <v>745</v>
      </c>
      <c r="B2" s="639"/>
      <c r="C2" s="639"/>
      <c r="D2" s="639"/>
      <c r="E2" s="639"/>
      <c r="F2" s="639"/>
      <c r="G2" s="639"/>
      <c r="H2" s="639"/>
      <c r="I2" s="639"/>
      <c r="J2" s="639"/>
      <c r="K2" s="639"/>
      <c r="L2" s="639"/>
      <c r="M2" s="639"/>
      <c r="N2" s="639"/>
      <c r="O2" s="296"/>
      <c r="P2" s="296"/>
      <c r="Q2" s="296"/>
      <c r="R2" s="296"/>
    </row>
    <row r="4" spans="1:18" s="39" customFormat="1" ht="27" customHeight="1">
      <c r="A4" s="36"/>
      <c r="B4" s="36"/>
      <c r="C4" s="36"/>
      <c r="D4" s="36"/>
      <c r="E4" s="36"/>
      <c r="J4" s="647" t="s">
        <v>50</v>
      </c>
      <c r="K4" s="648"/>
      <c r="L4" s="645" t="str">
        <f>IF(様式1!N16="","",様式1!N16)</f>
        <v>○○県子供の育成推進事業実行委員会</v>
      </c>
      <c r="M4" s="645"/>
      <c r="N4" s="646"/>
      <c r="O4" s="40"/>
    </row>
    <row r="5" spans="1:18" s="39" customFormat="1" ht="27" customHeight="1">
      <c r="A5" s="41"/>
      <c r="B5" s="42"/>
      <c r="C5" s="38"/>
      <c r="D5" s="38"/>
      <c r="K5" s="40"/>
      <c r="L5" s="40"/>
      <c r="M5" s="40"/>
      <c r="N5" s="40"/>
      <c r="O5" s="40"/>
    </row>
    <row r="6" spans="1:18" ht="15" customHeight="1">
      <c r="K6" s="43"/>
      <c r="L6" s="43"/>
      <c r="M6" s="43"/>
    </row>
    <row r="7" spans="1:18" s="44" customFormat="1" ht="24" customHeight="1">
      <c r="A7" s="622" t="s">
        <v>51</v>
      </c>
      <c r="B7" s="621" t="s">
        <v>142</v>
      </c>
      <c r="C7" s="653" t="s">
        <v>236</v>
      </c>
      <c r="D7" s="654"/>
      <c r="E7" s="657" t="s">
        <v>240</v>
      </c>
      <c r="F7" s="658"/>
      <c r="G7" s="659"/>
      <c r="H7" s="660" t="s">
        <v>241</v>
      </c>
      <c r="I7" s="661"/>
      <c r="J7" s="661"/>
      <c r="K7" s="661"/>
      <c r="L7" s="661"/>
      <c r="M7" s="662"/>
      <c r="N7" s="621" t="s">
        <v>59</v>
      </c>
    </row>
    <row r="8" spans="1:18" s="44" customFormat="1" ht="24" customHeight="1">
      <c r="A8" s="623"/>
      <c r="B8" s="621"/>
      <c r="C8" s="655"/>
      <c r="D8" s="656"/>
      <c r="E8" s="197" t="s">
        <v>238</v>
      </c>
      <c r="F8" s="664" t="s">
        <v>239</v>
      </c>
      <c r="G8" s="665"/>
      <c r="H8" s="56" t="s">
        <v>242</v>
      </c>
      <c r="I8" s="663" t="s">
        <v>168</v>
      </c>
      <c r="J8" s="641"/>
      <c r="K8" s="641"/>
      <c r="L8" s="641"/>
      <c r="M8" s="641"/>
      <c r="N8" s="621"/>
    </row>
    <row r="9" spans="1:18" ht="24" customHeight="1">
      <c r="A9" s="242">
        <v>1</v>
      </c>
      <c r="B9" s="255" t="str">
        <f>IF(VLOOKUP(A9,様式3Ⅰ!A:R,2,FALSE)="","",VLOOKUP(A9,様式3Ⅰ!A:R,2,FALSE))</f>
        <v>○○市立○○第一小学校</v>
      </c>
      <c r="C9" s="256">
        <v>100</v>
      </c>
      <c r="D9" s="61" t="s">
        <v>111</v>
      </c>
      <c r="E9" s="257" t="s">
        <v>237</v>
      </c>
      <c r="F9" s="258">
        <v>16</v>
      </c>
      <c r="G9" s="46" t="s">
        <v>63</v>
      </c>
      <c r="H9" s="259" t="s">
        <v>666</v>
      </c>
      <c r="I9" s="651" t="s">
        <v>590</v>
      </c>
      <c r="J9" s="652"/>
      <c r="K9" s="652"/>
      <c r="L9" s="652"/>
      <c r="M9" s="652"/>
      <c r="N9" s="260"/>
    </row>
    <row r="10" spans="1:18" ht="24" customHeight="1">
      <c r="A10" s="242">
        <v>2</v>
      </c>
      <c r="B10" s="255" t="str">
        <f>IF(VLOOKUP(A10,様式3Ⅰ!A:R,2,FALSE)="","",VLOOKUP(A10,様式3Ⅰ!A:R,2,FALSE))</f>
        <v>○○市立○○第二小学校</v>
      </c>
      <c r="C10" s="256">
        <v>200</v>
      </c>
      <c r="D10" s="61" t="s">
        <v>111</v>
      </c>
      <c r="E10" s="257" t="s">
        <v>237</v>
      </c>
      <c r="F10" s="258">
        <v>70</v>
      </c>
      <c r="G10" s="46" t="s">
        <v>63</v>
      </c>
      <c r="H10" s="259" t="s">
        <v>589</v>
      </c>
      <c r="I10" s="651" t="s">
        <v>591</v>
      </c>
      <c r="J10" s="652"/>
      <c r="K10" s="652"/>
      <c r="L10" s="652"/>
      <c r="M10" s="652"/>
      <c r="N10" s="260"/>
    </row>
    <row r="11" spans="1:18" ht="24" customHeight="1">
      <c r="A11" s="242">
        <v>3</v>
      </c>
      <c r="B11" s="255" t="str">
        <f>IF(VLOOKUP(A11,様式3Ⅰ!A:R,2,FALSE)="","",VLOOKUP(A11,様式3Ⅰ!A:R,2,FALSE))</f>
        <v>○○市立東△△小学校</v>
      </c>
      <c r="C11" s="256">
        <v>80</v>
      </c>
      <c r="D11" s="61" t="s">
        <v>111</v>
      </c>
      <c r="E11" s="257" t="s">
        <v>237</v>
      </c>
      <c r="F11" s="258">
        <v>40</v>
      </c>
      <c r="G11" s="46" t="s">
        <v>63</v>
      </c>
      <c r="H11" s="259" t="s">
        <v>589</v>
      </c>
      <c r="I11" s="651" t="s">
        <v>593</v>
      </c>
      <c r="J11" s="652"/>
      <c r="K11" s="652"/>
      <c r="L11" s="652"/>
      <c r="M11" s="652"/>
      <c r="N11" s="260"/>
    </row>
    <row r="12" spans="1:18" ht="24" customHeight="1">
      <c r="A12" s="242">
        <v>4</v>
      </c>
      <c r="B12" s="255" t="str">
        <f>IF(VLOOKUP(A12,様式3Ⅰ!A:R,2,FALSE)="","",VLOOKUP(A12,様式3Ⅰ!A:R,2,FALSE))</f>
        <v>○○市立西△△小学校</v>
      </c>
      <c r="C12" s="256">
        <v>250</v>
      </c>
      <c r="D12" s="61" t="s">
        <v>111</v>
      </c>
      <c r="E12" s="257" t="s">
        <v>587</v>
      </c>
      <c r="F12" s="258">
        <v>250</v>
      </c>
      <c r="G12" s="46" t="s">
        <v>63</v>
      </c>
      <c r="H12" s="259" t="s">
        <v>589</v>
      </c>
      <c r="I12" s="651" t="s">
        <v>592</v>
      </c>
      <c r="J12" s="652"/>
      <c r="K12" s="652"/>
      <c r="L12" s="652"/>
      <c r="M12" s="652"/>
      <c r="N12" s="260" t="s">
        <v>606</v>
      </c>
    </row>
    <row r="13" spans="1:18" ht="24" customHeight="1">
      <c r="A13" s="242">
        <v>5</v>
      </c>
      <c r="B13" s="255" t="str">
        <f>IF(VLOOKUP(A13,様式3Ⅰ!A:R,2,FALSE)="","",VLOOKUP(A13,様式3Ⅰ!A:R,2,FALSE))</f>
        <v>□□市立□□北小学校</v>
      </c>
      <c r="C13" s="256">
        <v>300</v>
      </c>
      <c r="D13" s="61" t="s">
        <v>111</v>
      </c>
      <c r="E13" s="257" t="s">
        <v>587</v>
      </c>
      <c r="F13" s="258">
        <v>300</v>
      </c>
      <c r="G13" s="46" t="s">
        <v>63</v>
      </c>
      <c r="H13" s="259" t="s">
        <v>588</v>
      </c>
      <c r="I13" s="651" t="s">
        <v>594</v>
      </c>
      <c r="J13" s="652"/>
      <c r="K13" s="652"/>
      <c r="L13" s="652"/>
      <c r="M13" s="652"/>
      <c r="N13" s="260"/>
    </row>
    <row r="14" spans="1:18" ht="24" customHeight="1">
      <c r="A14" s="242">
        <v>6</v>
      </c>
      <c r="B14" s="255" t="str">
        <f>IF(VLOOKUP(A14,様式3Ⅰ!A:R,2,FALSE)="","",VLOOKUP(A14,様式3Ⅰ!A:R,2,FALSE))</f>
        <v>□□市立□□南小学校</v>
      </c>
      <c r="C14" s="256">
        <v>280</v>
      </c>
      <c r="D14" s="61" t="s">
        <v>111</v>
      </c>
      <c r="E14" s="257" t="s">
        <v>587</v>
      </c>
      <c r="F14" s="258">
        <v>280</v>
      </c>
      <c r="G14" s="46" t="s">
        <v>63</v>
      </c>
      <c r="H14" s="259" t="s">
        <v>588</v>
      </c>
      <c r="I14" s="651" t="s">
        <v>595</v>
      </c>
      <c r="J14" s="652"/>
      <c r="K14" s="652"/>
      <c r="L14" s="652"/>
      <c r="M14" s="652"/>
      <c r="N14" s="260"/>
    </row>
    <row r="15" spans="1:18" ht="24" customHeight="1">
      <c r="A15" s="242">
        <v>7</v>
      </c>
      <c r="B15" s="255" t="str">
        <f>IF(VLOOKUP(A15,様式3Ⅰ!A:R,2,FALSE)="","",VLOOKUP(A15,様式3Ⅰ!A:R,2,FALSE))</f>
        <v>○○市立○○第一中学校</v>
      </c>
      <c r="C15" s="256">
        <v>400</v>
      </c>
      <c r="D15" s="61" t="s">
        <v>111</v>
      </c>
      <c r="E15" s="257" t="s">
        <v>237</v>
      </c>
      <c r="F15" s="258">
        <v>130</v>
      </c>
      <c r="G15" s="46" t="s">
        <v>63</v>
      </c>
      <c r="H15" s="259" t="s">
        <v>588</v>
      </c>
      <c r="I15" s="651" t="s">
        <v>605</v>
      </c>
      <c r="J15" s="652"/>
      <c r="K15" s="652"/>
      <c r="L15" s="652"/>
      <c r="M15" s="652"/>
      <c r="N15" s="260"/>
    </row>
    <row r="16" spans="1:18" ht="24" customHeight="1">
      <c r="A16" s="242">
        <v>8</v>
      </c>
      <c r="B16" s="255" t="str">
        <f>IF(VLOOKUP(A16,様式3Ⅰ!A:R,2,FALSE)="","",VLOOKUP(A16,様式3Ⅰ!A:R,2,FALSE))</f>
        <v>○○市立○○第二中学校</v>
      </c>
      <c r="C16" s="256">
        <v>150</v>
      </c>
      <c r="D16" s="61" t="s">
        <v>111</v>
      </c>
      <c r="E16" s="257" t="s">
        <v>237</v>
      </c>
      <c r="F16" s="258">
        <v>50</v>
      </c>
      <c r="G16" s="46" t="s">
        <v>63</v>
      </c>
      <c r="H16" s="259" t="s">
        <v>588</v>
      </c>
      <c r="I16" s="651" t="s">
        <v>591</v>
      </c>
      <c r="J16" s="652"/>
      <c r="K16" s="652"/>
      <c r="L16" s="652"/>
      <c r="M16" s="652"/>
      <c r="N16" s="260"/>
    </row>
    <row r="17" spans="1:14" ht="24" customHeight="1">
      <c r="A17" s="242">
        <v>9</v>
      </c>
      <c r="B17" s="255" t="str">
        <f>IF(VLOOKUP(A17,様式3Ⅰ!A:R,2,FALSE)="","",VLOOKUP(A17,様式3Ⅰ!A:R,2,FALSE))</f>
        <v>○○市立○○第三中学校</v>
      </c>
      <c r="C17" s="256">
        <v>300</v>
      </c>
      <c r="D17" s="61" t="s">
        <v>111</v>
      </c>
      <c r="E17" s="257" t="s">
        <v>587</v>
      </c>
      <c r="F17" s="258">
        <v>300</v>
      </c>
      <c r="G17" s="46" t="s">
        <v>63</v>
      </c>
      <c r="H17" s="259" t="s">
        <v>588</v>
      </c>
      <c r="I17" s="651" t="s">
        <v>596</v>
      </c>
      <c r="J17" s="652"/>
      <c r="K17" s="652"/>
      <c r="L17" s="652"/>
      <c r="M17" s="652"/>
      <c r="N17" s="260"/>
    </row>
    <row r="18" spans="1:14" ht="24" customHeight="1">
      <c r="A18" s="242">
        <v>10</v>
      </c>
      <c r="B18" s="255" t="str">
        <f>IF(VLOOKUP(A18,様式3Ⅰ!A:R,2,FALSE)="","",VLOOKUP(A18,様式3Ⅰ!A:R,2,FALSE))</f>
        <v>○○市立○○西中学校</v>
      </c>
      <c r="C18" s="256">
        <v>240</v>
      </c>
      <c r="D18" s="61" t="s">
        <v>111</v>
      </c>
      <c r="E18" s="257" t="s">
        <v>587</v>
      </c>
      <c r="F18" s="258">
        <v>240</v>
      </c>
      <c r="G18" s="46" t="s">
        <v>63</v>
      </c>
      <c r="H18" s="259" t="s">
        <v>588</v>
      </c>
      <c r="I18" s="651" t="s">
        <v>597</v>
      </c>
      <c r="J18" s="652"/>
      <c r="K18" s="652"/>
      <c r="L18" s="652"/>
      <c r="M18" s="652"/>
      <c r="N18" s="260"/>
    </row>
    <row r="19" spans="1:14" ht="24" customHeight="1">
      <c r="A19" s="242">
        <v>11</v>
      </c>
      <c r="B19" s="255" t="str">
        <f>IF(VLOOKUP(A19,様式3Ⅰ!A:R,2,FALSE)="","",VLOOKUP(A19,様式3Ⅰ!A:R,2,FALSE))</f>
        <v>○○市立○○東中学校</v>
      </c>
      <c r="C19" s="256">
        <v>210</v>
      </c>
      <c r="D19" s="61" t="s">
        <v>111</v>
      </c>
      <c r="E19" s="257" t="s">
        <v>328</v>
      </c>
      <c r="F19" s="258">
        <v>35</v>
      </c>
      <c r="G19" s="46" t="s">
        <v>63</v>
      </c>
      <c r="H19" s="259" t="s">
        <v>588</v>
      </c>
      <c r="I19" s="651" t="s">
        <v>598</v>
      </c>
      <c r="J19" s="652"/>
      <c r="K19" s="652"/>
      <c r="L19" s="652"/>
      <c r="M19" s="652"/>
      <c r="N19" s="260"/>
    </row>
    <row r="20" spans="1:14" ht="24" customHeight="1">
      <c r="A20" s="242">
        <v>12</v>
      </c>
      <c r="B20" s="255" t="str">
        <f>IF(VLOOKUP(A20,様式3Ⅰ!A:R,2,FALSE)="","",VLOOKUP(A20,様式3Ⅰ!A:R,2,FALSE))</f>
        <v>○○市立○○中央中学校</v>
      </c>
      <c r="C20" s="256">
        <v>600</v>
      </c>
      <c r="D20" s="61" t="s">
        <v>111</v>
      </c>
      <c r="E20" s="257" t="s">
        <v>328</v>
      </c>
      <c r="F20" s="258">
        <v>40</v>
      </c>
      <c r="G20" s="46" t="s">
        <v>63</v>
      </c>
      <c r="H20" s="259" t="s">
        <v>588</v>
      </c>
      <c r="I20" s="651" t="s">
        <v>599</v>
      </c>
      <c r="J20" s="652"/>
      <c r="K20" s="652"/>
      <c r="L20" s="652"/>
      <c r="M20" s="652"/>
      <c r="N20" s="260"/>
    </row>
    <row r="21" spans="1:14" ht="24" customHeight="1">
      <c r="A21" s="242">
        <v>13</v>
      </c>
      <c r="B21" s="255" t="str">
        <f>IF(VLOOKUP(A21,様式3Ⅰ!A:R,2,FALSE)="","",VLOOKUP(A21,様式3Ⅰ!A:R,2,FALSE))</f>
        <v>○○県立○○北高等学校</v>
      </c>
      <c r="C21" s="256">
        <v>450</v>
      </c>
      <c r="D21" s="61" t="s">
        <v>111</v>
      </c>
      <c r="E21" s="257" t="s">
        <v>587</v>
      </c>
      <c r="F21" s="258">
        <v>450</v>
      </c>
      <c r="G21" s="46" t="s">
        <v>63</v>
      </c>
      <c r="H21" s="259" t="s">
        <v>588</v>
      </c>
      <c r="I21" s="651" t="s">
        <v>600</v>
      </c>
      <c r="J21" s="652"/>
      <c r="K21" s="652"/>
      <c r="L21" s="652"/>
      <c r="M21" s="652"/>
      <c r="N21" s="260"/>
    </row>
    <row r="22" spans="1:14" ht="24" customHeight="1">
      <c r="A22" s="242">
        <v>14</v>
      </c>
      <c r="B22" s="255" t="str">
        <f>IF(VLOOKUP(A22,様式3Ⅰ!A:R,2,FALSE)="","",VLOOKUP(A22,様式3Ⅰ!A:R,2,FALSE))</f>
        <v>○○県立○○特別支援学校</v>
      </c>
      <c r="C22" s="256">
        <v>35</v>
      </c>
      <c r="D22" s="61" t="s">
        <v>111</v>
      </c>
      <c r="E22" s="257" t="s">
        <v>587</v>
      </c>
      <c r="F22" s="258">
        <v>35</v>
      </c>
      <c r="G22" s="46" t="s">
        <v>63</v>
      </c>
      <c r="H22" s="259" t="s">
        <v>588</v>
      </c>
      <c r="I22" s="651" t="s">
        <v>601</v>
      </c>
      <c r="J22" s="652"/>
      <c r="K22" s="652"/>
      <c r="L22" s="652"/>
      <c r="M22" s="652"/>
      <c r="N22" s="260"/>
    </row>
    <row r="23" spans="1:14" ht="24" customHeight="1">
      <c r="A23" s="242">
        <v>15</v>
      </c>
      <c r="B23" s="255" t="str">
        <f>IF(VLOOKUP(A23,様式3Ⅰ!A:R,2,FALSE)="","",VLOOKUP(A23,様式3Ⅰ!A:R,2,FALSE))</f>
        <v>△△市立△△義務教育学校初等部</v>
      </c>
      <c r="C23" s="256">
        <v>18</v>
      </c>
      <c r="D23" s="61" t="s">
        <v>111</v>
      </c>
      <c r="E23" s="257" t="s">
        <v>587</v>
      </c>
      <c r="F23" s="258">
        <v>18</v>
      </c>
      <c r="G23" s="46" t="s">
        <v>63</v>
      </c>
      <c r="H23" s="259" t="s">
        <v>588</v>
      </c>
      <c r="I23" s="651" t="s">
        <v>602</v>
      </c>
      <c r="J23" s="652"/>
      <c r="K23" s="652"/>
      <c r="L23" s="652"/>
      <c r="M23" s="652"/>
      <c r="N23" s="260"/>
    </row>
    <row r="24" spans="1:14" ht="24" customHeight="1">
      <c r="A24" s="242">
        <v>16</v>
      </c>
      <c r="B24" s="255" t="str">
        <f>IF(VLOOKUP(A24,様式3Ⅰ!A:R,2,FALSE)="","",VLOOKUP(A24,様式3Ⅰ!A:R,2,FALSE))</f>
        <v>◎◎市立◎◎中等教育学校前期</v>
      </c>
      <c r="C24" s="256">
        <v>60</v>
      </c>
      <c r="D24" s="61" t="s">
        <v>111</v>
      </c>
      <c r="E24" s="257" t="s">
        <v>237</v>
      </c>
      <c r="F24" s="258">
        <v>20</v>
      </c>
      <c r="G24" s="46" t="s">
        <v>63</v>
      </c>
      <c r="H24" s="259" t="s">
        <v>588</v>
      </c>
      <c r="I24" s="651" t="s">
        <v>603</v>
      </c>
      <c r="J24" s="652"/>
      <c r="K24" s="652"/>
      <c r="L24" s="652"/>
      <c r="M24" s="652"/>
      <c r="N24" s="260"/>
    </row>
    <row r="25" spans="1:14" ht="24" customHeight="1">
      <c r="A25" s="242">
        <v>17</v>
      </c>
      <c r="B25" s="255" t="str">
        <f>IF(VLOOKUP(A25,様式3Ⅰ!A:R,2,FALSE)="","",VLOOKUP(A25,様式3Ⅰ!A:R,2,FALSE))</f>
        <v>◎◎市立◎◎中等教育学校後期</v>
      </c>
      <c r="C25" s="256">
        <v>45</v>
      </c>
      <c r="D25" s="61" t="s">
        <v>111</v>
      </c>
      <c r="E25" s="257" t="s">
        <v>587</v>
      </c>
      <c r="F25" s="258">
        <v>45</v>
      </c>
      <c r="G25" s="46" t="s">
        <v>63</v>
      </c>
      <c r="H25" s="259" t="s">
        <v>588</v>
      </c>
      <c r="I25" s="651" t="s">
        <v>603</v>
      </c>
      <c r="J25" s="652"/>
      <c r="K25" s="652"/>
      <c r="L25" s="652"/>
      <c r="M25" s="652"/>
      <c r="N25" s="260"/>
    </row>
    <row r="26" spans="1:14" ht="24" customHeight="1">
      <c r="A26" s="242">
        <v>18</v>
      </c>
      <c r="B26" s="255" t="str">
        <f>IF(VLOOKUP(A26,様式3Ⅰ!A:R,2,FALSE)="","",VLOOKUP(A26,様式3Ⅰ!A:R,2,FALSE))</f>
        <v>○○県立△△ろう学校</v>
      </c>
      <c r="C26" s="256">
        <v>40</v>
      </c>
      <c r="D26" s="61" t="s">
        <v>111</v>
      </c>
      <c r="E26" s="257" t="s">
        <v>587</v>
      </c>
      <c r="F26" s="258">
        <v>40</v>
      </c>
      <c r="G26" s="46" t="s">
        <v>63</v>
      </c>
      <c r="H26" s="259" t="s">
        <v>588</v>
      </c>
      <c r="I26" s="651" t="s">
        <v>604</v>
      </c>
      <c r="J26" s="652"/>
      <c r="K26" s="652"/>
      <c r="L26" s="652"/>
      <c r="M26" s="652"/>
      <c r="N26" s="260"/>
    </row>
    <row r="27" spans="1:14" ht="24" customHeight="1">
      <c r="A27" s="242">
        <v>19</v>
      </c>
      <c r="B27" s="60" t="str">
        <f>IF(VLOOKUP(A27,様式3Ⅰ!A:R,2,FALSE)="","",VLOOKUP(A27,様式3Ⅰ!A:R,2,FALSE))</f>
        <v/>
      </c>
      <c r="C27" s="45"/>
      <c r="D27" s="61" t="s">
        <v>111</v>
      </c>
      <c r="E27" s="62"/>
      <c r="F27" s="54"/>
      <c r="G27" s="46" t="s">
        <v>63</v>
      </c>
      <c r="H27" s="59"/>
      <c r="I27" s="666"/>
      <c r="J27" s="667"/>
      <c r="K27" s="667"/>
      <c r="L27" s="667"/>
      <c r="M27" s="667"/>
      <c r="N27" s="243"/>
    </row>
    <row r="28" spans="1:14" ht="24" customHeight="1" thickBot="1">
      <c r="A28" s="242">
        <v>20</v>
      </c>
      <c r="B28" s="60" t="str">
        <f>IF(VLOOKUP(A28,様式3Ⅰ!A:R,2,FALSE)="","",VLOOKUP(A28,様式3Ⅰ!A:R,2,FALSE))</f>
        <v/>
      </c>
      <c r="C28" s="45"/>
      <c r="D28" s="61" t="s">
        <v>111</v>
      </c>
      <c r="E28" s="62"/>
      <c r="F28" s="54"/>
      <c r="G28" s="46" t="s">
        <v>63</v>
      </c>
      <c r="H28" s="59"/>
      <c r="I28" s="666"/>
      <c r="J28" s="667"/>
      <c r="K28" s="667"/>
      <c r="L28" s="667"/>
      <c r="M28" s="667"/>
      <c r="N28" s="243"/>
    </row>
    <row r="29" spans="1:14" ht="30" customHeight="1" thickTop="1">
      <c r="A29" s="634" t="s">
        <v>64</v>
      </c>
      <c r="B29" s="636"/>
      <c r="C29" s="304">
        <f>SUM(C9:C28)</f>
        <v>3758</v>
      </c>
      <c r="D29" s="302" t="s">
        <v>728</v>
      </c>
      <c r="E29" s="303"/>
      <c r="F29" s="305">
        <f>SUM(F9:F28)</f>
        <v>2359</v>
      </c>
      <c r="G29" s="302" t="s">
        <v>728</v>
      </c>
      <c r="H29" s="270"/>
      <c r="I29" s="635"/>
      <c r="J29" s="635"/>
      <c r="K29" s="635"/>
      <c r="L29" s="635"/>
      <c r="M29" s="636"/>
      <c r="N29" s="271"/>
    </row>
    <row r="30" spans="1:14" ht="34.5" customHeight="1">
      <c r="A30" s="50"/>
    </row>
    <row r="31" spans="1:14" ht="37.5" customHeight="1">
      <c r="F31" s="51"/>
    </row>
    <row r="32" spans="1:14" ht="37.5" customHeight="1">
      <c r="F32" s="51"/>
    </row>
    <row r="33" spans="6:6" ht="37.5" customHeight="1">
      <c r="F33" s="51"/>
    </row>
    <row r="34" spans="6:6" ht="37.5" customHeight="1">
      <c r="F34" s="51"/>
    </row>
    <row r="35" spans="6:6" ht="37.5" customHeight="1">
      <c r="F35" s="51"/>
    </row>
  </sheetData>
  <mergeCells count="33">
    <mergeCell ref="J4:K4"/>
    <mergeCell ref="L4:N4"/>
    <mergeCell ref="I21:M21"/>
    <mergeCell ref="I22:M22"/>
    <mergeCell ref="I23:M23"/>
    <mergeCell ref="I15:M15"/>
    <mergeCell ref="I16:M16"/>
    <mergeCell ref="I17:M17"/>
    <mergeCell ref="I18:M18"/>
    <mergeCell ref="I12:M12"/>
    <mergeCell ref="A29:B29"/>
    <mergeCell ref="I29:M29"/>
    <mergeCell ref="I27:M27"/>
    <mergeCell ref="I28:M28"/>
    <mergeCell ref="I24:M24"/>
    <mergeCell ref="I25:M25"/>
    <mergeCell ref="I26:M26"/>
    <mergeCell ref="I13:M13"/>
    <mergeCell ref="I19:M19"/>
    <mergeCell ref="I20:M20"/>
    <mergeCell ref="N7:N8"/>
    <mergeCell ref="A2:N2"/>
    <mergeCell ref="A7:A8"/>
    <mergeCell ref="B7:B8"/>
    <mergeCell ref="I14:M14"/>
    <mergeCell ref="C7:D8"/>
    <mergeCell ref="E7:G7"/>
    <mergeCell ref="H7:M7"/>
    <mergeCell ref="I8:M8"/>
    <mergeCell ref="F8:G8"/>
    <mergeCell ref="I9:M9"/>
    <mergeCell ref="I10:M10"/>
    <mergeCell ref="I11:M11"/>
  </mergeCells>
  <phoneticPr fontId="3"/>
  <conditionalFormatting sqref="C9:C28 F9:F28 I9:N28">
    <cfRule type="containsBlanks" dxfId="9" priority="2">
      <formula>LEN(TRIM(C9))=0</formula>
    </cfRule>
  </conditionalFormatting>
  <conditionalFormatting sqref="E9:E28 H9:H28">
    <cfRule type="containsBlanks" dxfId="8" priority="1">
      <formula>LEN(TRIM(E9))=0</formula>
    </cfRule>
  </conditionalFormatting>
  <dataValidations count="1">
    <dataValidation type="list" allowBlank="1" showInputMessage="1" showErrorMessage="1" sqref="E9:E28">
      <formula1>"全校児童・生徒,学年単位,学級単位"</formula1>
    </dataValidation>
  </dataValidations>
  <printOptions horizontalCentered="1"/>
  <pageMargins left="0.59055118110236227" right="0.59055118110236227" top="0.78740157480314965" bottom="0.59055118110236227" header="0.39370078740157483" footer="0.39370078740157483"/>
  <pageSetup paperSize="9" scale="50" firstPageNumber="21" orientation="portrait" useFirstPageNumber="1"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9933"/>
  </sheetPr>
  <dimension ref="A1:U49"/>
  <sheetViews>
    <sheetView zoomScale="70" zoomScaleNormal="70" zoomScaleSheetLayoutView="70" workbookViewId="0">
      <selection sqref="A1:U25"/>
    </sheetView>
  </sheetViews>
  <sheetFormatPr defaultRowHeight="14.25"/>
  <cols>
    <col min="1" max="1" width="1.875" style="1" customWidth="1"/>
    <col min="2" max="26" width="3.875" style="1" customWidth="1"/>
    <col min="27" max="16384" width="9" style="1"/>
  </cols>
  <sheetData>
    <row r="1" spans="1:21" ht="22.5" customHeight="1">
      <c r="A1" s="350" t="s">
        <v>736</v>
      </c>
      <c r="B1" s="350"/>
      <c r="C1" s="350"/>
      <c r="D1" s="350"/>
      <c r="E1" s="350"/>
      <c r="F1" s="350"/>
      <c r="G1" s="350"/>
      <c r="H1" s="350"/>
      <c r="I1" s="350"/>
      <c r="J1" s="350"/>
      <c r="K1" s="350"/>
      <c r="L1" s="350"/>
      <c r="M1" s="350"/>
      <c r="N1" s="350"/>
      <c r="O1" s="350"/>
      <c r="P1" s="350"/>
      <c r="Q1" s="350"/>
      <c r="R1" s="350"/>
      <c r="S1" s="350"/>
      <c r="T1" s="350"/>
      <c r="U1" s="350"/>
    </row>
    <row r="2" spans="1:21" ht="40.5" customHeight="1">
      <c r="A2" s="670" t="s">
        <v>733</v>
      </c>
      <c r="B2" s="671"/>
      <c r="C2" s="671"/>
      <c r="D2" s="671"/>
      <c r="E2" s="671"/>
      <c r="F2" s="671"/>
      <c r="G2" s="671"/>
      <c r="H2" s="671"/>
      <c r="I2" s="671"/>
      <c r="J2" s="671"/>
      <c r="K2" s="671"/>
      <c r="L2" s="671"/>
      <c r="M2" s="671"/>
      <c r="N2" s="671"/>
      <c r="O2" s="671"/>
      <c r="P2" s="671"/>
      <c r="Q2" s="671"/>
      <c r="R2" s="671"/>
      <c r="S2" s="671"/>
      <c r="T2" s="671"/>
      <c r="U2" s="671"/>
    </row>
    <row r="3" spans="1:21" ht="22.5" customHeight="1">
      <c r="A3" s="352" t="s">
        <v>114</v>
      </c>
      <c r="B3" s="352"/>
      <c r="C3" s="352"/>
      <c r="D3" s="352"/>
      <c r="E3" s="352"/>
      <c r="F3" s="352"/>
      <c r="G3" s="352"/>
      <c r="H3" s="352"/>
      <c r="I3" s="352"/>
      <c r="J3" s="352"/>
      <c r="K3" s="352"/>
      <c r="L3" s="352"/>
      <c r="M3" s="352"/>
      <c r="N3" s="352"/>
      <c r="O3" s="352"/>
      <c r="P3" s="352"/>
      <c r="Q3" s="352"/>
      <c r="R3" s="352"/>
      <c r="S3" s="352"/>
      <c r="T3" s="352"/>
      <c r="U3" s="352"/>
    </row>
    <row r="4" spans="1:21" ht="22.5" customHeight="1">
      <c r="A4" s="4"/>
    </row>
    <row r="5" spans="1:21" ht="22.5" customHeight="1">
      <c r="A5" s="668" t="s">
        <v>5</v>
      </c>
      <c r="B5" s="668"/>
      <c r="C5" s="668"/>
      <c r="D5" s="668"/>
      <c r="E5" s="668"/>
      <c r="F5" s="668"/>
      <c r="G5" s="668"/>
      <c r="H5" s="668"/>
      <c r="I5" s="668"/>
      <c r="J5" s="668"/>
      <c r="K5" s="668"/>
      <c r="L5" s="668"/>
      <c r="M5" s="668"/>
      <c r="O5" s="69" t="s">
        <v>167</v>
      </c>
      <c r="P5" s="261">
        <v>6</v>
      </c>
      <c r="Q5" s="68" t="s">
        <v>165</v>
      </c>
      <c r="R5" s="261">
        <v>3</v>
      </c>
      <c r="S5" s="68" t="s">
        <v>164</v>
      </c>
      <c r="T5" s="261">
        <v>8</v>
      </c>
      <c r="U5" s="68" t="s">
        <v>175</v>
      </c>
    </row>
    <row r="6" spans="1:21" ht="22.5" customHeight="1">
      <c r="A6" s="668"/>
      <c r="B6" s="668"/>
      <c r="C6" s="668"/>
      <c r="D6" s="668"/>
      <c r="E6" s="668"/>
      <c r="F6" s="668"/>
      <c r="G6" s="668"/>
      <c r="H6" s="668"/>
      <c r="I6" s="668"/>
      <c r="J6" s="668"/>
      <c r="K6" s="668"/>
      <c r="L6" s="668"/>
      <c r="M6" s="668"/>
    </row>
    <row r="7" spans="1:21" ht="45" customHeight="1">
      <c r="A7" s="353" t="s">
        <v>115</v>
      </c>
      <c r="B7" s="353"/>
      <c r="C7" s="353"/>
      <c r="D7" s="353"/>
      <c r="E7" s="353"/>
      <c r="F7" s="353"/>
      <c r="G7" s="353"/>
      <c r="H7" s="353"/>
      <c r="I7" s="353"/>
      <c r="J7" s="353"/>
      <c r="K7" s="353"/>
      <c r="L7" s="353"/>
      <c r="M7" s="353"/>
    </row>
    <row r="8" spans="1:21" ht="22.5" customHeight="1"/>
    <row r="9" spans="1:21" ht="22.5" customHeight="1"/>
    <row r="10" spans="1:21" ht="22.5" customHeight="1">
      <c r="B10" s="71"/>
      <c r="K10" s="3" t="s">
        <v>116</v>
      </c>
      <c r="L10" s="1" t="s">
        <v>170</v>
      </c>
      <c r="M10" s="672" t="str">
        <f>IF(様式1!O14="","",様式1!O14)</f>
        <v>000-0000</v>
      </c>
      <c r="N10" s="672"/>
      <c r="O10" s="672"/>
      <c r="P10" s="672"/>
      <c r="Q10" s="672"/>
      <c r="R10" s="672"/>
      <c r="S10" s="672"/>
      <c r="T10" s="672"/>
      <c r="U10" s="672"/>
    </row>
    <row r="11" spans="1:21" ht="22.5" customHeight="1">
      <c r="B11" s="9"/>
      <c r="L11" s="672" t="str">
        <f>IF(様式1!N15="","",様式1!N15)</f>
        <v>○○県○○市○○0-00-0</v>
      </c>
      <c r="M11" s="672"/>
      <c r="N11" s="672"/>
      <c r="O11" s="672"/>
      <c r="P11" s="672"/>
      <c r="Q11" s="672"/>
      <c r="R11" s="672"/>
      <c r="S11" s="672"/>
      <c r="T11" s="672"/>
      <c r="U11" s="672"/>
    </row>
    <row r="12" spans="1:21" ht="22.5" customHeight="1">
      <c r="B12" s="3"/>
      <c r="C12" s="10"/>
      <c r="K12" s="3" t="s">
        <v>117</v>
      </c>
      <c r="L12" s="672" t="str">
        <f>IF(様式1!N16="","",様式1!N16)</f>
        <v>○○県子供の育成推進事業実行委員会</v>
      </c>
      <c r="M12" s="672"/>
      <c r="N12" s="672"/>
      <c r="O12" s="672"/>
      <c r="P12" s="672"/>
      <c r="Q12" s="672"/>
      <c r="R12" s="672"/>
      <c r="S12" s="672"/>
      <c r="T12" s="672"/>
      <c r="U12" s="672"/>
    </row>
    <row r="13" spans="1:21" ht="22.5" customHeight="1">
      <c r="B13" s="3"/>
      <c r="K13" s="3" t="s">
        <v>457</v>
      </c>
      <c r="L13" s="672" t="str">
        <f>IF(様式1!N17="","",様式1!N17)</f>
        <v>代表理事　　実行　太郎</v>
      </c>
      <c r="M13" s="672"/>
      <c r="N13" s="672"/>
      <c r="O13" s="672"/>
      <c r="P13" s="672"/>
      <c r="Q13" s="672"/>
      <c r="R13" s="672"/>
      <c r="S13" s="672"/>
      <c r="T13" s="672"/>
      <c r="U13" s="672"/>
    </row>
    <row r="14" spans="1:21" ht="22.5" customHeight="1"/>
    <row r="15" spans="1:21" ht="22.5" customHeight="1"/>
    <row r="16" spans="1:21" ht="21.75" customHeight="1">
      <c r="A16" s="669" t="s">
        <v>366</v>
      </c>
      <c r="B16" s="669"/>
      <c r="C16" s="669"/>
      <c r="D16" s="262">
        <v>4</v>
      </c>
      <c r="E16" s="1" t="s">
        <v>174</v>
      </c>
      <c r="F16" s="262">
        <v>25</v>
      </c>
      <c r="G16" s="1" t="s">
        <v>175</v>
      </c>
      <c r="H16" s="347" t="s">
        <v>367</v>
      </c>
      <c r="I16" s="347"/>
      <c r="J16" s="347"/>
      <c r="K16" s="347"/>
      <c r="L16" s="347"/>
      <c r="M16" s="347"/>
      <c r="N16" s="347"/>
      <c r="O16" s="347"/>
      <c r="P16" s="347"/>
      <c r="Q16" s="347"/>
      <c r="R16" s="347"/>
      <c r="S16" s="347"/>
      <c r="T16" s="347"/>
      <c r="U16" s="347"/>
    </row>
    <row r="17" spans="1:21" ht="21.75" customHeight="1">
      <c r="A17" s="1" t="s">
        <v>368</v>
      </c>
      <c r="I17" s="3" t="s">
        <v>167</v>
      </c>
      <c r="J17" s="262">
        <v>6</v>
      </c>
      <c r="K17" s="1" t="s">
        <v>165</v>
      </c>
      <c r="L17" s="262">
        <v>3</v>
      </c>
      <c r="M17" s="1" t="s">
        <v>174</v>
      </c>
      <c r="N17" s="262">
        <v>8</v>
      </c>
      <c r="O17" s="347" t="s">
        <v>369</v>
      </c>
      <c r="P17" s="347"/>
      <c r="Q17" s="347"/>
      <c r="R17" s="347"/>
      <c r="S17" s="347"/>
      <c r="T17" s="347"/>
      <c r="U17" s="347"/>
    </row>
    <row r="18" spans="1:21" ht="21.75" customHeight="1">
      <c r="A18" s="674" t="s">
        <v>729</v>
      </c>
      <c r="B18" s="674"/>
      <c r="C18" s="674"/>
      <c r="D18" s="674"/>
      <c r="E18" s="674"/>
      <c r="F18" s="674"/>
      <c r="G18" s="674"/>
      <c r="H18" s="674"/>
      <c r="I18" s="674"/>
      <c r="J18" s="674"/>
      <c r="K18" s="674"/>
      <c r="L18" s="674"/>
      <c r="M18" s="674"/>
      <c r="N18" s="674"/>
      <c r="O18" s="674"/>
      <c r="P18" s="674"/>
      <c r="Q18" s="674"/>
      <c r="R18" s="674"/>
      <c r="S18" s="674"/>
      <c r="T18" s="674"/>
      <c r="U18" s="674"/>
    </row>
    <row r="19" spans="1:21" ht="21.75" customHeight="1">
      <c r="A19" s="73"/>
      <c r="B19" s="673" t="s">
        <v>730</v>
      </c>
      <c r="C19" s="673"/>
      <c r="D19" s="673"/>
      <c r="E19" s="673"/>
      <c r="F19" s="673"/>
      <c r="G19" s="673"/>
      <c r="H19" s="673"/>
      <c r="I19" s="673"/>
      <c r="J19" s="673"/>
      <c r="K19" s="673"/>
      <c r="L19" s="673"/>
      <c r="M19" s="673"/>
      <c r="N19" s="673"/>
      <c r="O19" s="673"/>
      <c r="P19" s="673"/>
      <c r="Q19" s="673"/>
      <c r="R19" s="673"/>
      <c r="S19" s="673"/>
      <c r="T19" s="673"/>
      <c r="U19" s="673"/>
    </row>
    <row r="20" spans="1:21" ht="22.5" customHeight="1"/>
    <row r="21" spans="1:21" ht="22.5" customHeight="1">
      <c r="A21" s="671" t="s">
        <v>118</v>
      </c>
      <c r="B21" s="671"/>
      <c r="C21" s="671"/>
      <c r="D21" s="671"/>
      <c r="E21" s="671"/>
      <c r="F21" s="671"/>
      <c r="G21" s="671"/>
      <c r="H21" s="671"/>
      <c r="I21" s="671"/>
      <c r="J21" s="671"/>
      <c r="K21" s="671"/>
      <c r="L21" s="671"/>
      <c r="M21" s="671"/>
      <c r="N21" s="671"/>
      <c r="O21" s="671"/>
      <c r="P21" s="671"/>
      <c r="Q21" s="671"/>
      <c r="R21" s="671"/>
      <c r="S21" s="671"/>
      <c r="T21" s="671"/>
      <c r="U21" s="671"/>
    </row>
    <row r="22" spans="1:21" ht="22.5" customHeight="1"/>
    <row r="23" spans="1:21" ht="22.5" customHeight="1">
      <c r="C23" s="347" t="s">
        <v>119</v>
      </c>
      <c r="D23" s="347"/>
      <c r="E23" s="347"/>
      <c r="F23" s="347"/>
      <c r="G23" s="347"/>
      <c r="H23" s="347"/>
      <c r="I23" s="347"/>
      <c r="J23" s="347"/>
      <c r="K23" s="347"/>
      <c r="L23" s="347"/>
      <c r="M23" s="347"/>
      <c r="N23" s="347"/>
      <c r="O23" s="347"/>
      <c r="P23" s="347"/>
      <c r="Q23" s="347"/>
      <c r="R23" s="347"/>
      <c r="S23" s="347"/>
    </row>
    <row r="24" spans="1:21" ht="22.5" customHeight="1"/>
    <row r="25" spans="1:21" ht="22.5" customHeight="1">
      <c r="C25" s="347" t="s">
        <v>120</v>
      </c>
      <c r="D25" s="347"/>
      <c r="E25" s="347"/>
      <c r="F25" s="347"/>
      <c r="G25" s="347"/>
      <c r="H25" s="347"/>
      <c r="I25" s="347"/>
      <c r="J25" s="347"/>
      <c r="K25" s="347"/>
      <c r="L25" s="347"/>
      <c r="M25" s="347"/>
      <c r="N25" s="347"/>
      <c r="O25" s="347"/>
      <c r="P25" s="347"/>
      <c r="Q25" s="347"/>
      <c r="R25" s="347"/>
      <c r="S25" s="347"/>
    </row>
    <row r="26" spans="1:21" ht="19.5" customHeight="1">
      <c r="A26" s="72"/>
    </row>
    <row r="27" spans="1:21" ht="22.5" customHeight="1"/>
    <row r="28" spans="1:21" ht="22.5" customHeight="1"/>
    <row r="29" spans="1:21" ht="22.5" customHeight="1"/>
    <row r="30" spans="1:21" ht="22.5" customHeight="1"/>
    <row r="31" spans="1:21" ht="22.5" customHeight="1"/>
    <row r="32" spans="1:21"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sheetData>
  <mergeCells count="17">
    <mergeCell ref="C25:S25"/>
    <mergeCell ref="L11:U11"/>
    <mergeCell ref="L12:U12"/>
    <mergeCell ref="L13:U13"/>
    <mergeCell ref="M10:U10"/>
    <mergeCell ref="B19:U19"/>
    <mergeCell ref="A18:U18"/>
    <mergeCell ref="O17:U17"/>
    <mergeCell ref="A21:U21"/>
    <mergeCell ref="C23:S23"/>
    <mergeCell ref="A1:U1"/>
    <mergeCell ref="A3:U3"/>
    <mergeCell ref="A7:M7"/>
    <mergeCell ref="A5:M6"/>
    <mergeCell ref="A16:C16"/>
    <mergeCell ref="H16:U16"/>
    <mergeCell ref="A2:U2"/>
  </mergeCells>
  <phoneticPr fontId="3"/>
  <conditionalFormatting sqref="R5 P5 T5 M10 L11:U13 D16 F16 J17 L17 N17">
    <cfRule type="containsBlanks" dxfId="7" priority="2">
      <formula>LEN(TRIM(D5))=0</formula>
    </cfRule>
  </conditionalFormatting>
  <dataValidations count="1">
    <dataValidation type="list" allowBlank="1" showInputMessage="1" prompt="知的財産権について、帰属を「乙」としている場合は削除してください。" sqref="B19:U19">
      <formula1>"なお，委託契約書第１６条に規定する知的財産権（又は著作権等）は，無償で譲渡します。"</formula1>
    </dataValidation>
  </dataValidations>
  <printOptions horizontalCentered="1"/>
  <pageMargins left="0.98425196850393704" right="0.78740157480314965" top="0.98425196850393704" bottom="1.1811023622047245" header="0.51181102362204722" footer="0.51181102362204722"/>
  <pageSetup paperSize="9" firstPageNumber="29" orientation="portrait" useFirstPageNumber="1" horizontalDpi="300" verticalDpi="300" r:id="rId1"/>
  <headerFooter alignWithMargins="0">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9933"/>
  </sheetPr>
  <dimension ref="A1:AC121"/>
  <sheetViews>
    <sheetView zoomScale="70" zoomScaleNormal="70" zoomScaleSheetLayoutView="100" workbookViewId="0">
      <selection activeCell="V33" sqref="V33"/>
    </sheetView>
  </sheetViews>
  <sheetFormatPr defaultRowHeight="12"/>
  <cols>
    <col min="1" max="1" width="1.25" style="11" customWidth="1"/>
    <col min="2" max="7" width="4.375" style="11" customWidth="1"/>
    <col min="8" max="8" width="5.125" style="11" customWidth="1"/>
    <col min="9" max="16" width="4.375" style="11" customWidth="1"/>
    <col min="17" max="19" width="4.375" style="13" customWidth="1"/>
    <col min="20" max="20" width="4.375" style="11" customWidth="1"/>
    <col min="21" max="21" width="1.25" style="11" customWidth="1"/>
    <col min="22" max="22" width="10.5" style="11" customWidth="1"/>
    <col min="23" max="23" width="6.625" style="11" customWidth="1"/>
    <col min="24" max="16384" width="9" style="11"/>
  </cols>
  <sheetData>
    <row r="1" spans="1:29" ht="22.5" customHeight="1">
      <c r="B1" s="12" t="s">
        <v>737</v>
      </c>
    </row>
    <row r="2" spans="1:29" ht="18.75" customHeight="1">
      <c r="M2" s="87" t="s">
        <v>432</v>
      </c>
      <c r="N2" s="385" t="str">
        <f>IF(様式1!N16="","",様式1!N16)</f>
        <v>○○県子供の育成推進事業実行委員会</v>
      </c>
      <c r="O2" s="385"/>
      <c r="P2" s="385"/>
      <c r="Q2" s="385"/>
      <c r="R2" s="385"/>
      <c r="S2" s="385"/>
      <c r="T2" s="385"/>
      <c r="U2" s="385"/>
    </row>
    <row r="3" spans="1:29" s="295" customFormat="1" ht="36.75" customHeight="1">
      <c r="B3" s="351" t="s">
        <v>159</v>
      </c>
      <c r="C3" s="351"/>
      <c r="D3" s="351"/>
      <c r="E3" s="351"/>
      <c r="F3" s="351"/>
      <c r="G3" s="351"/>
      <c r="H3" s="351"/>
      <c r="I3" s="351"/>
      <c r="J3" s="351"/>
      <c r="K3" s="351"/>
      <c r="L3" s="351"/>
      <c r="M3" s="351"/>
      <c r="N3" s="351"/>
      <c r="O3" s="351"/>
      <c r="P3" s="351"/>
      <c r="Q3" s="351"/>
      <c r="R3" s="351"/>
      <c r="S3" s="351"/>
      <c r="T3" s="351"/>
      <c r="U3" s="294"/>
      <c r="V3" s="294"/>
    </row>
    <row r="4" spans="1:29" ht="22.5" customHeight="1">
      <c r="A4" s="370" t="s">
        <v>121</v>
      </c>
      <c r="B4" s="370"/>
      <c r="C4" s="370"/>
      <c r="D4" s="370"/>
      <c r="E4" s="370"/>
      <c r="F4" s="370"/>
      <c r="G4" s="370"/>
      <c r="H4" s="370"/>
      <c r="I4" s="370"/>
      <c r="J4" s="370"/>
      <c r="K4" s="370"/>
      <c r="L4" s="370"/>
      <c r="M4" s="370"/>
      <c r="N4" s="370"/>
      <c r="O4" s="370"/>
      <c r="P4" s="370"/>
      <c r="Q4" s="370"/>
      <c r="R4" s="370"/>
      <c r="S4" s="370"/>
      <c r="T4" s="370"/>
    </row>
    <row r="5" spans="1:29" ht="18.75" customHeight="1"/>
    <row r="6" spans="1:29" ht="18.75" customHeight="1">
      <c r="A6" s="11" t="s">
        <v>122</v>
      </c>
    </row>
    <row r="7" spans="1:29" ht="7.5" customHeight="1"/>
    <row r="8" spans="1:29" ht="18.75" customHeight="1">
      <c r="B8" s="11" t="s">
        <v>123</v>
      </c>
      <c r="Q8" s="11"/>
      <c r="T8" s="13"/>
    </row>
    <row r="9" spans="1:29" ht="18.75" customHeight="1">
      <c r="B9" s="21"/>
      <c r="C9" s="21" t="s">
        <v>177</v>
      </c>
      <c r="D9" s="21"/>
      <c r="E9" s="21" t="s">
        <v>173</v>
      </c>
      <c r="F9" s="264">
        <v>5</v>
      </c>
      <c r="G9" s="21" t="s">
        <v>165</v>
      </c>
      <c r="H9" s="264">
        <v>4</v>
      </c>
      <c r="I9" s="21" t="s">
        <v>174</v>
      </c>
      <c r="J9" s="264">
        <v>25</v>
      </c>
      <c r="K9" s="21" t="s">
        <v>175</v>
      </c>
      <c r="L9" s="21" t="s">
        <v>176</v>
      </c>
      <c r="M9" s="21" t="s">
        <v>166</v>
      </c>
      <c r="N9" s="265">
        <v>6</v>
      </c>
      <c r="O9" s="30" t="s">
        <v>165</v>
      </c>
      <c r="P9" s="264">
        <v>3</v>
      </c>
      <c r="Q9" s="21" t="s">
        <v>174</v>
      </c>
      <c r="R9" s="265">
        <v>10</v>
      </c>
      <c r="S9" s="30" t="s">
        <v>175</v>
      </c>
      <c r="T9" s="30"/>
    </row>
    <row r="10" spans="1:29" ht="8.25" customHeight="1" thickBot="1">
      <c r="B10" s="21"/>
      <c r="C10" s="21"/>
      <c r="D10" s="21"/>
      <c r="E10" s="21"/>
      <c r="F10" s="21"/>
      <c r="G10" s="21"/>
      <c r="H10" s="21"/>
      <c r="I10" s="21"/>
      <c r="J10" s="21"/>
      <c r="K10" s="21"/>
      <c r="L10" s="21"/>
      <c r="M10" s="21"/>
      <c r="N10" s="30"/>
      <c r="O10" s="30"/>
      <c r="P10" s="21"/>
      <c r="Q10" s="21"/>
      <c r="R10" s="30"/>
      <c r="S10" s="30"/>
      <c r="T10" s="30"/>
    </row>
    <row r="11" spans="1:29" ht="33" customHeight="1">
      <c r="B11" s="695" t="s">
        <v>370</v>
      </c>
      <c r="C11" s="696"/>
      <c r="D11" s="696"/>
      <c r="E11" s="696"/>
      <c r="F11" s="696"/>
      <c r="G11" s="696"/>
      <c r="H11" s="697"/>
      <c r="I11" s="108" t="s">
        <v>124</v>
      </c>
      <c r="J11" s="108" t="s">
        <v>125</v>
      </c>
      <c r="K11" s="108" t="s">
        <v>126</v>
      </c>
      <c r="L11" s="108" t="s">
        <v>127</v>
      </c>
      <c r="M11" s="108" t="s">
        <v>128</v>
      </c>
      <c r="N11" s="108" t="s">
        <v>129</v>
      </c>
      <c r="O11" s="108" t="s">
        <v>130</v>
      </c>
      <c r="P11" s="108" t="s">
        <v>131</v>
      </c>
      <c r="Q11" s="108" t="s">
        <v>132</v>
      </c>
      <c r="R11" s="109" t="s">
        <v>133</v>
      </c>
      <c r="S11" s="109" t="s">
        <v>134</v>
      </c>
      <c r="T11" s="109" t="s">
        <v>135</v>
      </c>
      <c r="W11" s="203" t="s">
        <v>429</v>
      </c>
      <c r="X11" s="204"/>
      <c r="Y11" s="204"/>
      <c r="Z11" s="204"/>
      <c r="AA11" s="204"/>
      <c r="AB11" s="204"/>
      <c r="AC11" s="205"/>
    </row>
    <row r="12" spans="1:29" ht="30" customHeight="1">
      <c r="B12" s="698" t="s">
        <v>136</v>
      </c>
      <c r="C12" s="699"/>
      <c r="D12" s="699"/>
      <c r="E12" s="699"/>
      <c r="F12" s="699"/>
      <c r="G12" s="699"/>
      <c r="H12" s="700"/>
      <c r="I12" s="24"/>
      <c r="J12" s="24"/>
      <c r="K12" s="25"/>
      <c r="L12" s="25"/>
      <c r="M12" s="25"/>
      <c r="N12" s="25"/>
      <c r="O12" s="25"/>
      <c r="P12" s="25"/>
      <c r="Q12" s="25"/>
      <c r="R12" s="26"/>
      <c r="S12" s="26"/>
      <c r="T12" s="26"/>
      <c r="W12" s="206"/>
      <c r="AC12" s="207"/>
    </row>
    <row r="13" spans="1:29" ht="30" customHeight="1">
      <c r="B13" s="698" t="s">
        <v>137</v>
      </c>
      <c r="C13" s="699"/>
      <c r="D13" s="699"/>
      <c r="E13" s="699"/>
      <c r="F13" s="699"/>
      <c r="G13" s="699"/>
      <c r="H13" s="700"/>
      <c r="I13" s="24"/>
      <c r="J13" s="24"/>
      <c r="K13" s="25"/>
      <c r="L13" s="25"/>
      <c r="M13" s="25"/>
      <c r="N13" s="25"/>
      <c r="O13" s="25"/>
      <c r="P13" s="25"/>
      <c r="Q13" s="25"/>
      <c r="R13" s="26"/>
      <c r="S13" s="26"/>
      <c r="T13" s="26"/>
      <c r="W13" s="206"/>
      <c r="X13" s="198"/>
      <c r="Y13" s="198"/>
      <c r="Z13" s="198"/>
      <c r="AA13" s="198"/>
      <c r="AB13" s="198"/>
      <c r="AC13" s="207"/>
    </row>
    <row r="14" spans="1:29" ht="30" customHeight="1">
      <c r="B14" s="698" t="s">
        <v>138</v>
      </c>
      <c r="C14" s="699"/>
      <c r="D14" s="699"/>
      <c r="E14" s="699"/>
      <c r="F14" s="699"/>
      <c r="G14" s="699"/>
      <c r="H14" s="700"/>
      <c r="I14" s="24"/>
      <c r="J14" s="24"/>
      <c r="K14" s="25"/>
      <c r="L14" s="25"/>
      <c r="M14" s="25"/>
      <c r="N14" s="25"/>
      <c r="O14" s="25"/>
      <c r="P14" s="25"/>
      <c r="Q14" s="25"/>
      <c r="R14" s="26"/>
      <c r="S14" s="26"/>
      <c r="T14" s="26"/>
      <c r="W14" s="206"/>
      <c r="X14" s="198"/>
      <c r="Y14" s="198"/>
      <c r="Z14" s="198"/>
      <c r="AA14" s="198"/>
      <c r="AB14" s="198"/>
      <c r="AC14" s="207"/>
    </row>
    <row r="15" spans="1:29" ht="30" customHeight="1">
      <c r="B15" s="698" t="s">
        <v>139</v>
      </c>
      <c r="C15" s="699"/>
      <c r="D15" s="699"/>
      <c r="E15" s="699"/>
      <c r="F15" s="699"/>
      <c r="G15" s="699"/>
      <c r="H15" s="700"/>
      <c r="I15" s="24"/>
      <c r="J15" s="24"/>
      <c r="K15" s="25"/>
      <c r="L15" s="25"/>
      <c r="M15" s="25"/>
      <c r="N15" s="25"/>
      <c r="O15" s="25"/>
      <c r="P15" s="25"/>
      <c r="Q15" s="25"/>
      <c r="R15" s="26"/>
      <c r="S15" s="26"/>
      <c r="T15" s="26"/>
      <c r="W15" s="206"/>
      <c r="X15" s="198"/>
      <c r="Y15" s="198"/>
      <c r="Z15" s="198"/>
      <c r="AA15" s="198"/>
      <c r="AB15" s="198"/>
      <c r="AC15" s="207"/>
    </row>
    <row r="16" spans="1:29" ht="30" customHeight="1">
      <c r="B16" s="698" t="s">
        <v>607</v>
      </c>
      <c r="C16" s="699"/>
      <c r="D16" s="699"/>
      <c r="E16" s="699"/>
      <c r="F16" s="699"/>
      <c r="G16" s="699"/>
      <c r="H16" s="700"/>
      <c r="I16" s="24"/>
      <c r="J16" s="24"/>
      <c r="K16" s="25"/>
      <c r="L16" s="25"/>
      <c r="M16" s="25"/>
      <c r="N16" s="25"/>
      <c r="O16" s="25"/>
      <c r="P16" s="25"/>
      <c r="Q16" s="25"/>
      <c r="R16" s="26"/>
      <c r="S16" s="26"/>
      <c r="T16" s="26"/>
      <c r="W16" s="206"/>
      <c r="X16" s="198"/>
      <c r="Y16" s="198"/>
      <c r="Z16" s="198"/>
      <c r="AA16" s="198"/>
      <c r="AB16" s="198"/>
      <c r="AC16" s="207"/>
    </row>
    <row r="17" spans="1:29" ht="30" customHeight="1">
      <c r="B17" s="698" t="s">
        <v>608</v>
      </c>
      <c r="C17" s="699"/>
      <c r="D17" s="699"/>
      <c r="E17" s="699"/>
      <c r="F17" s="699"/>
      <c r="G17" s="699"/>
      <c r="H17" s="700"/>
      <c r="I17" s="24"/>
      <c r="J17" s="24"/>
      <c r="K17" s="25"/>
      <c r="L17" s="25"/>
      <c r="M17" s="25"/>
      <c r="N17" s="25"/>
      <c r="O17" s="25"/>
      <c r="P17" s="25"/>
      <c r="Q17" s="25"/>
      <c r="R17" s="26"/>
      <c r="S17" s="26"/>
      <c r="T17" s="26"/>
      <c r="W17" s="206"/>
      <c r="X17" s="198"/>
      <c r="Y17" s="198"/>
      <c r="Z17" s="198"/>
      <c r="AA17" s="198"/>
      <c r="AB17" s="198"/>
      <c r="AC17" s="207"/>
    </row>
    <row r="18" spans="1:29" ht="30" customHeight="1">
      <c r="B18" s="698" t="s">
        <v>140</v>
      </c>
      <c r="C18" s="699"/>
      <c r="D18" s="699"/>
      <c r="E18" s="699"/>
      <c r="F18" s="699"/>
      <c r="G18" s="699"/>
      <c r="H18" s="700"/>
      <c r="I18" s="24"/>
      <c r="J18" s="24"/>
      <c r="K18" s="25"/>
      <c r="L18" s="25"/>
      <c r="M18" s="25"/>
      <c r="N18" s="25"/>
      <c r="O18" s="25"/>
      <c r="P18" s="25"/>
      <c r="Q18" s="25"/>
      <c r="R18" s="26"/>
      <c r="S18" s="26"/>
      <c r="T18" s="26"/>
      <c r="W18" s="206"/>
      <c r="X18" s="198"/>
      <c r="Y18" s="198"/>
      <c r="Z18" s="198"/>
      <c r="AA18" s="198"/>
      <c r="AB18" s="198"/>
      <c r="AC18" s="207"/>
    </row>
    <row r="19" spans="1:29" ht="30" customHeight="1">
      <c r="B19" s="362"/>
      <c r="C19" s="362"/>
      <c r="D19" s="362"/>
      <c r="E19" s="362"/>
      <c r="F19" s="362"/>
      <c r="G19" s="362"/>
      <c r="H19" s="362"/>
      <c r="I19" s="27"/>
      <c r="J19" s="27"/>
      <c r="K19" s="29"/>
      <c r="L19" s="29"/>
      <c r="M19" s="29"/>
      <c r="N19" s="29"/>
      <c r="O19" s="29"/>
      <c r="P19" s="29"/>
      <c r="Q19" s="29"/>
      <c r="R19" s="31"/>
      <c r="S19" s="31"/>
      <c r="T19" s="31"/>
      <c r="W19" s="206"/>
      <c r="X19" s="198"/>
      <c r="Y19" s="198"/>
      <c r="Z19" s="198"/>
      <c r="AA19" s="198"/>
      <c r="AB19" s="198"/>
      <c r="AC19" s="207"/>
    </row>
    <row r="20" spans="1:29" ht="30" customHeight="1">
      <c r="A20" s="14"/>
      <c r="B20" s="692"/>
      <c r="C20" s="693"/>
      <c r="D20" s="693"/>
      <c r="E20" s="693"/>
      <c r="F20" s="693"/>
      <c r="G20" s="693"/>
      <c r="H20" s="694"/>
      <c r="I20" s="27"/>
      <c r="J20" s="27"/>
      <c r="K20" s="29"/>
      <c r="L20" s="29"/>
      <c r="M20" s="29"/>
      <c r="N20" s="29"/>
      <c r="O20" s="29"/>
      <c r="P20" s="29"/>
      <c r="Q20" s="29"/>
      <c r="R20" s="31"/>
      <c r="S20" s="31"/>
      <c r="T20" s="31"/>
      <c r="W20" s="206"/>
      <c r="X20" s="198"/>
      <c r="Y20" s="198"/>
      <c r="Z20" s="198"/>
      <c r="AA20" s="198"/>
      <c r="AB20" s="198"/>
      <c r="AC20" s="207"/>
    </row>
    <row r="21" spans="1:29" ht="30" customHeight="1" thickBot="1">
      <c r="A21" s="15"/>
      <c r="B21" s="692"/>
      <c r="C21" s="693"/>
      <c r="D21" s="693"/>
      <c r="E21" s="693"/>
      <c r="F21" s="693"/>
      <c r="G21" s="693"/>
      <c r="H21" s="694"/>
      <c r="I21" s="27"/>
      <c r="J21" s="27"/>
      <c r="K21" s="28"/>
      <c r="L21" s="29"/>
      <c r="M21" s="28"/>
      <c r="N21" s="29"/>
      <c r="O21" s="28"/>
      <c r="P21" s="29"/>
      <c r="Q21" s="29"/>
      <c r="R21" s="28"/>
      <c r="S21" s="31"/>
      <c r="T21" s="31"/>
      <c r="W21" s="208"/>
      <c r="X21" s="209"/>
      <c r="Y21" s="209"/>
      <c r="Z21" s="209"/>
      <c r="AA21" s="209"/>
      <c r="AB21" s="209"/>
      <c r="AC21" s="210"/>
    </row>
    <row r="22" spans="1:29" ht="15" customHeight="1">
      <c r="A22" s="15"/>
    </row>
    <row r="23" spans="1:29" ht="37.5" customHeight="1">
      <c r="A23" s="15"/>
      <c r="B23" s="14" t="s">
        <v>141</v>
      </c>
      <c r="C23" s="14"/>
      <c r="D23" s="14"/>
      <c r="E23" s="14"/>
      <c r="F23" s="14"/>
      <c r="G23" s="14"/>
      <c r="H23" s="14"/>
      <c r="I23" s="14"/>
    </row>
    <row r="24" spans="1:29" ht="24" customHeight="1">
      <c r="A24" s="15"/>
      <c r="B24" s="14" t="s">
        <v>628</v>
      </c>
      <c r="C24" s="14"/>
      <c r="D24" s="14"/>
      <c r="E24" s="14"/>
      <c r="F24" s="14"/>
      <c r="G24" s="14"/>
      <c r="H24" s="14"/>
      <c r="I24" s="14"/>
    </row>
    <row r="25" spans="1:29" s="268" customFormat="1" ht="18.75" customHeight="1">
      <c r="A25" s="266"/>
      <c r="B25" s="701" t="s">
        <v>624</v>
      </c>
      <c r="C25" s="702"/>
      <c r="D25" s="701" t="s">
        <v>623</v>
      </c>
      <c r="E25" s="736"/>
      <c r="F25" s="736"/>
      <c r="G25" s="736"/>
      <c r="H25" s="702"/>
      <c r="I25" s="701" t="s">
        <v>625</v>
      </c>
      <c r="J25" s="736"/>
      <c r="K25" s="702"/>
      <c r="L25" s="716" t="s">
        <v>639</v>
      </c>
      <c r="M25" s="718"/>
      <c r="N25" s="716" t="s">
        <v>626</v>
      </c>
      <c r="O25" s="717"/>
      <c r="P25" s="717"/>
      <c r="Q25" s="717"/>
      <c r="R25" s="717"/>
      <c r="S25" s="717"/>
      <c r="T25" s="718"/>
      <c r="U25" s="267"/>
      <c r="V25" s="267"/>
      <c r="W25" s="267"/>
      <c r="X25" s="267"/>
      <c r="Y25" s="267"/>
      <c r="Z25" s="267"/>
    </row>
    <row r="26" spans="1:29" s="268" customFormat="1" ht="56.25" customHeight="1">
      <c r="A26" s="266"/>
      <c r="B26" s="703">
        <v>45061</v>
      </c>
      <c r="C26" s="704"/>
      <c r="D26" s="731" t="s">
        <v>630</v>
      </c>
      <c r="E26" s="732"/>
      <c r="F26" s="732"/>
      <c r="G26" s="732"/>
      <c r="H26" s="733"/>
      <c r="I26" s="713" t="s">
        <v>634</v>
      </c>
      <c r="J26" s="714"/>
      <c r="K26" s="715"/>
      <c r="L26" s="731" t="s">
        <v>640</v>
      </c>
      <c r="M26" s="733"/>
      <c r="N26" s="719" t="s">
        <v>633</v>
      </c>
      <c r="O26" s="720"/>
      <c r="P26" s="720"/>
      <c r="Q26" s="720"/>
      <c r="R26" s="720"/>
      <c r="S26" s="720"/>
      <c r="T26" s="721"/>
      <c r="U26" s="267"/>
      <c r="V26" s="267"/>
      <c r="W26" s="267"/>
      <c r="X26" s="267"/>
      <c r="Y26" s="267"/>
      <c r="Z26" s="267"/>
    </row>
    <row r="27" spans="1:29" s="268" customFormat="1" ht="36" customHeight="1">
      <c r="A27" s="266"/>
      <c r="B27" s="734">
        <v>45061</v>
      </c>
      <c r="C27" s="735"/>
      <c r="D27" s="722" t="s">
        <v>635</v>
      </c>
      <c r="E27" s="723"/>
      <c r="F27" s="723"/>
      <c r="G27" s="723"/>
      <c r="H27" s="724"/>
      <c r="I27" s="713" t="s">
        <v>634</v>
      </c>
      <c r="J27" s="714"/>
      <c r="K27" s="715"/>
      <c r="L27" s="722" t="s">
        <v>640</v>
      </c>
      <c r="M27" s="724"/>
      <c r="N27" s="722" t="s">
        <v>636</v>
      </c>
      <c r="O27" s="723"/>
      <c r="P27" s="723"/>
      <c r="Q27" s="723"/>
      <c r="R27" s="723"/>
      <c r="S27" s="723"/>
      <c r="T27" s="724"/>
      <c r="U27" s="267"/>
      <c r="V27" s="267"/>
      <c r="W27" s="267"/>
      <c r="X27" s="267"/>
      <c r="Y27" s="267"/>
      <c r="Z27" s="267"/>
    </row>
    <row r="28" spans="1:29" s="268" customFormat="1" ht="52.5" customHeight="1">
      <c r="A28" s="266"/>
      <c r="B28" s="703">
        <v>45062</v>
      </c>
      <c r="C28" s="704"/>
      <c r="D28" s="731" t="s">
        <v>637</v>
      </c>
      <c r="E28" s="732"/>
      <c r="F28" s="732"/>
      <c r="G28" s="732"/>
      <c r="H28" s="733"/>
      <c r="I28" s="713" t="s">
        <v>634</v>
      </c>
      <c r="J28" s="714"/>
      <c r="K28" s="715"/>
      <c r="L28" s="722" t="s">
        <v>641</v>
      </c>
      <c r="M28" s="724"/>
      <c r="N28" s="737" t="s">
        <v>638</v>
      </c>
      <c r="O28" s="738"/>
      <c r="P28" s="738"/>
      <c r="Q28" s="738"/>
      <c r="R28" s="738"/>
      <c r="S28" s="738"/>
      <c r="T28" s="739"/>
      <c r="U28" s="267"/>
      <c r="V28" s="267"/>
      <c r="W28" s="267"/>
      <c r="X28" s="267"/>
      <c r="Y28" s="267"/>
      <c r="Z28" s="267"/>
    </row>
    <row r="29" spans="1:29" s="268" customFormat="1" ht="36" customHeight="1">
      <c r="A29" s="266"/>
      <c r="B29" s="725"/>
      <c r="C29" s="726"/>
      <c r="D29" s="725"/>
      <c r="E29" s="727"/>
      <c r="F29" s="727"/>
      <c r="G29" s="727"/>
      <c r="H29" s="726"/>
      <c r="I29" s="728"/>
      <c r="J29" s="729"/>
      <c r="K29" s="730"/>
      <c r="L29" s="725"/>
      <c r="M29" s="726"/>
      <c r="N29" s="725"/>
      <c r="O29" s="727"/>
      <c r="P29" s="727"/>
      <c r="Q29" s="727"/>
      <c r="R29" s="727"/>
      <c r="S29" s="727"/>
      <c r="T29" s="726"/>
      <c r="U29" s="267"/>
      <c r="V29" s="267"/>
      <c r="W29" s="267"/>
      <c r="X29" s="267"/>
      <c r="Y29" s="267"/>
      <c r="Z29" s="267"/>
    </row>
    <row r="30" spans="1:29" s="268" customFormat="1" ht="36" customHeight="1">
      <c r="A30" s="266"/>
      <c r="B30" s="725"/>
      <c r="C30" s="726"/>
      <c r="D30" s="725"/>
      <c r="E30" s="727"/>
      <c r="F30" s="727"/>
      <c r="G30" s="727"/>
      <c r="H30" s="726"/>
      <c r="I30" s="728"/>
      <c r="J30" s="729"/>
      <c r="K30" s="730"/>
      <c r="L30" s="725"/>
      <c r="M30" s="726"/>
      <c r="N30" s="725"/>
      <c r="O30" s="727"/>
      <c r="P30" s="727"/>
      <c r="Q30" s="727"/>
      <c r="R30" s="727"/>
      <c r="S30" s="727"/>
      <c r="T30" s="726"/>
      <c r="U30" s="267"/>
      <c r="V30" s="267"/>
      <c r="W30" s="267"/>
      <c r="X30" s="267"/>
      <c r="Y30" s="267"/>
      <c r="Z30" s="267"/>
    </row>
    <row r="31" spans="1:29" ht="18.75" customHeight="1">
      <c r="B31" s="17"/>
      <c r="C31" s="18"/>
      <c r="D31" s="18"/>
      <c r="E31" s="18"/>
      <c r="F31" s="18"/>
      <c r="G31" s="18"/>
      <c r="H31" s="18"/>
      <c r="I31" s="19"/>
      <c r="J31" s="20"/>
      <c r="K31" s="20"/>
      <c r="L31" s="20"/>
      <c r="M31" s="20"/>
      <c r="N31" s="20"/>
      <c r="O31" s="20"/>
      <c r="P31" s="17"/>
      <c r="Q31" s="17"/>
      <c r="R31" s="17"/>
      <c r="S31" s="17"/>
      <c r="T31" s="17"/>
    </row>
    <row r="32" spans="1:29" ht="24" customHeight="1">
      <c r="A32" s="15"/>
      <c r="B32" s="14" t="s">
        <v>627</v>
      </c>
      <c r="C32" s="14"/>
      <c r="D32" s="14"/>
      <c r="E32" s="14"/>
      <c r="F32" s="14"/>
      <c r="G32" s="14"/>
      <c r="H32" s="14"/>
      <c r="I32" s="14"/>
    </row>
    <row r="33" spans="1:20" ht="22.5" customHeight="1">
      <c r="A33" s="15"/>
      <c r="B33" s="263" t="s">
        <v>629</v>
      </c>
      <c r="C33" s="14"/>
      <c r="D33" s="14"/>
      <c r="E33" s="14"/>
      <c r="F33" s="14"/>
      <c r="G33" s="14"/>
      <c r="H33" s="14"/>
      <c r="I33" s="14"/>
    </row>
    <row r="34" spans="1:20" ht="18.75" customHeight="1">
      <c r="B34" s="17"/>
      <c r="C34" s="18"/>
      <c r="D34" s="18"/>
      <c r="E34" s="18"/>
      <c r="F34" s="18"/>
      <c r="G34" s="18"/>
      <c r="H34" s="18"/>
      <c r="I34" s="19"/>
      <c r="J34" s="20"/>
      <c r="K34" s="20"/>
      <c r="L34" s="20"/>
      <c r="M34" s="20"/>
      <c r="N34" s="20"/>
      <c r="O34" s="20"/>
      <c r="P34" s="17"/>
      <c r="Q34" s="17"/>
      <c r="R34" s="17"/>
      <c r="S34" s="17"/>
      <c r="T34" s="17"/>
    </row>
    <row r="35" spans="1:20" ht="18.75" customHeight="1">
      <c r="B35" s="11" t="s">
        <v>143</v>
      </c>
    </row>
    <row r="36" spans="1:20" ht="18.75" customHeight="1">
      <c r="B36" s="675" t="s">
        <v>609</v>
      </c>
      <c r="C36" s="705"/>
      <c r="D36" s="705"/>
      <c r="E36" s="705"/>
      <c r="F36" s="705"/>
      <c r="G36" s="705"/>
      <c r="H36" s="705"/>
      <c r="I36" s="705"/>
      <c r="J36" s="705"/>
      <c r="K36" s="705"/>
      <c r="L36" s="705"/>
      <c r="M36" s="705"/>
      <c r="N36" s="705"/>
      <c r="O36" s="705"/>
      <c r="P36" s="705"/>
      <c r="Q36" s="705"/>
      <c r="R36" s="705"/>
      <c r="S36" s="705"/>
      <c r="T36" s="706"/>
    </row>
    <row r="37" spans="1:20" ht="18.75" customHeight="1">
      <c r="B37" s="707"/>
      <c r="C37" s="708"/>
      <c r="D37" s="708"/>
      <c r="E37" s="708"/>
      <c r="F37" s="708"/>
      <c r="G37" s="708"/>
      <c r="H37" s="708"/>
      <c r="I37" s="708"/>
      <c r="J37" s="708"/>
      <c r="K37" s="708"/>
      <c r="L37" s="708"/>
      <c r="M37" s="708"/>
      <c r="N37" s="708"/>
      <c r="O37" s="708"/>
      <c r="P37" s="708"/>
      <c r="Q37" s="708"/>
      <c r="R37" s="708"/>
      <c r="S37" s="708"/>
      <c r="T37" s="709"/>
    </row>
    <row r="38" spans="1:20" ht="10.5" customHeight="1">
      <c r="B38" s="707"/>
      <c r="C38" s="708"/>
      <c r="D38" s="708"/>
      <c r="E38" s="708"/>
      <c r="F38" s="708"/>
      <c r="G38" s="708"/>
      <c r="H38" s="708"/>
      <c r="I38" s="708"/>
      <c r="J38" s="708"/>
      <c r="K38" s="708"/>
      <c r="L38" s="708"/>
      <c r="M38" s="708"/>
      <c r="N38" s="708"/>
      <c r="O38" s="708"/>
      <c r="P38" s="708"/>
      <c r="Q38" s="708"/>
      <c r="R38" s="708"/>
      <c r="S38" s="708"/>
      <c r="T38" s="709"/>
    </row>
    <row r="39" spans="1:20" ht="18.75" customHeight="1">
      <c r="B39" s="707"/>
      <c r="C39" s="708"/>
      <c r="D39" s="708"/>
      <c r="E39" s="708"/>
      <c r="F39" s="708"/>
      <c r="G39" s="708"/>
      <c r="H39" s="708"/>
      <c r="I39" s="708"/>
      <c r="J39" s="708"/>
      <c r="K39" s="708"/>
      <c r="L39" s="708"/>
      <c r="M39" s="708"/>
      <c r="N39" s="708"/>
      <c r="O39" s="708"/>
      <c r="P39" s="708"/>
      <c r="Q39" s="708"/>
      <c r="R39" s="708"/>
      <c r="S39" s="708"/>
      <c r="T39" s="709"/>
    </row>
    <row r="40" spans="1:20" ht="18.75" customHeight="1">
      <c r="B40" s="710"/>
      <c r="C40" s="711"/>
      <c r="D40" s="711"/>
      <c r="E40" s="711"/>
      <c r="F40" s="711"/>
      <c r="G40" s="711"/>
      <c r="H40" s="711"/>
      <c r="I40" s="711"/>
      <c r="J40" s="711"/>
      <c r="K40" s="711"/>
      <c r="L40" s="711"/>
      <c r="M40" s="711"/>
      <c r="N40" s="711"/>
      <c r="O40" s="711"/>
      <c r="P40" s="711"/>
      <c r="Q40" s="711"/>
      <c r="R40" s="711"/>
      <c r="S40" s="711"/>
      <c r="T40" s="712"/>
    </row>
    <row r="41" spans="1:20" ht="18.75" customHeight="1"/>
    <row r="42" spans="1:20" ht="18.75" customHeight="1">
      <c r="B42" s="11" t="s">
        <v>145</v>
      </c>
    </row>
    <row r="43" spans="1:20" ht="18.75" customHeight="1">
      <c r="B43" s="675" t="s">
        <v>611</v>
      </c>
      <c r="C43" s="676"/>
      <c r="D43" s="676"/>
      <c r="E43" s="676"/>
      <c r="F43" s="676"/>
      <c r="G43" s="676"/>
      <c r="H43" s="676"/>
      <c r="I43" s="676"/>
      <c r="J43" s="676"/>
      <c r="K43" s="676"/>
      <c r="L43" s="676"/>
      <c r="M43" s="676"/>
      <c r="N43" s="676"/>
      <c r="O43" s="676"/>
      <c r="P43" s="676"/>
      <c r="Q43" s="676"/>
      <c r="R43" s="676"/>
      <c r="S43" s="676"/>
      <c r="T43" s="677"/>
    </row>
    <row r="44" spans="1:20" ht="18.75" customHeight="1">
      <c r="B44" s="678"/>
      <c r="C44" s="679"/>
      <c r="D44" s="679"/>
      <c r="E44" s="679"/>
      <c r="F44" s="679"/>
      <c r="G44" s="679"/>
      <c r="H44" s="679"/>
      <c r="I44" s="679"/>
      <c r="J44" s="679"/>
      <c r="K44" s="679"/>
      <c r="L44" s="679"/>
      <c r="M44" s="679"/>
      <c r="N44" s="679"/>
      <c r="O44" s="679"/>
      <c r="P44" s="679"/>
      <c r="Q44" s="679"/>
      <c r="R44" s="679"/>
      <c r="S44" s="679"/>
      <c r="T44" s="680"/>
    </row>
    <row r="45" spans="1:20" ht="18.75" customHeight="1">
      <c r="B45" s="678"/>
      <c r="C45" s="679"/>
      <c r="D45" s="679"/>
      <c r="E45" s="679"/>
      <c r="F45" s="679"/>
      <c r="G45" s="679"/>
      <c r="H45" s="679"/>
      <c r="I45" s="679"/>
      <c r="J45" s="679"/>
      <c r="K45" s="679"/>
      <c r="L45" s="679"/>
      <c r="M45" s="679"/>
      <c r="N45" s="679"/>
      <c r="O45" s="679"/>
      <c r="P45" s="679"/>
      <c r="Q45" s="679"/>
      <c r="R45" s="679"/>
      <c r="S45" s="679"/>
      <c r="T45" s="680"/>
    </row>
    <row r="46" spans="1:20" ht="18.75" customHeight="1">
      <c r="B46" s="678"/>
      <c r="C46" s="679"/>
      <c r="D46" s="679"/>
      <c r="E46" s="679"/>
      <c r="F46" s="679"/>
      <c r="G46" s="679"/>
      <c r="H46" s="679"/>
      <c r="I46" s="679"/>
      <c r="J46" s="679"/>
      <c r="K46" s="679"/>
      <c r="L46" s="679"/>
      <c r="M46" s="679"/>
      <c r="N46" s="679"/>
      <c r="O46" s="679"/>
      <c r="P46" s="679"/>
      <c r="Q46" s="679"/>
      <c r="R46" s="679"/>
      <c r="S46" s="679"/>
      <c r="T46" s="680"/>
    </row>
    <row r="47" spans="1:20" ht="39" customHeight="1">
      <c r="B47" s="681"/>
      <c r="C47" s="682"/>
      <c r="D47" s="682"/>
      <c r="E47" s="682"/>
      <c r="F47" s="682"/>
      <c r="G47" s="682"/>
      <c r="H47" s="682"/>
      <c r="I47" s="682"/>
      <c r="J47" s="682"/>
      <c r="K47" s="682"/>
      <c r="L47" s="682"/>
      <c r="M47" s="682"/>
      <c r="N47" s="682"/>
      <c r="O47" s="682"/>
      <c r="P47" s="682"/>
      <c r="Q47" s="682"/>
      <c r="R47" s="682"/>
      <c r="S47" s="682"/>
      <c r="T47" s="683"/>
    </row>
    <row r="48" spans="1:20" ht="18.75" customHeight="1">
      <c r="B48" s="74"/>
      <c r="C48" s="74"/>
      <c r="D48" s="74"/>
      <c r="E48" s="74"/>
      <c r="F48" s="74"/>
      <c r="G48" s="74"/>
      <c r="H48" s="74"/>
      <c r="I48" s="74"/>
      <c r="J48" s="74"/>
      <c r="K48" s="74"/>
      <c r="L48" s="74"/>
      <c r="M48" s="74"/>
      <c r="N48" s="74"/>
      <c r="O48" s="74"/>
      <c r="P48" s="74"/>
      <c r="Q48" s="74"/>
      <c r="R48" s="74"/>
      <c r="S48" s="74"/>
      <c r="T48" s="74"/>
    </row>
    <row r="49" spans="2:20" ht="18.75" customHeight="1">
      <c r="B49" s="11" t="s">
        <v>144</v>
      </c>
    </row>
    <row r="50" spans="2:20" ht="18.75" customHeight="1">
      <c r="B50" s="675" t="s">
        <v>610</v>
      </c>
      <c r="C50" s="684"/>
      <c r="D50" s="684"/>
      <c r="E50" s="684"/>
      <c r="F50" s="684"/>
      <c r="G50" s="684"/>
      <c r="H50" s="684"/>
      <c r="I50" s="684"/>
      <c r="J50" s="684"/>
      <c r="K50" s="684"/>
      <c r="L50" s="684"/>
      <c r="M50" s="684"/>
      <c r="N50" s="684"/>
      <c r="O50" s="684"/>
      <c r="P50" s="684"/>
      <c r="Q50" s="684"/>
      <c r="R50" s="684"/>
      <c r="S50" s="684"/>
      <c r="T50" s="685"/>
    </row>
    <row r="51" spans="2:20" ht="18.75" customHeight="1">
      <c r="B51" s="686"/>
      <c r="C51" s="687"/>
      <c r="D51" s="687"/>
      <c r="E51" s="687"/>
      <c r="F51" s="687"/>
      <c r="G51" s="687"/>
      <c r="H51" s="687"/>
      <c r="I51" s="687"/>
      <c r="J51" s="687"/>
      <c r="K51" s="687"/>
      <c r="L51" s="687"/>
      <c r="M51" s="687"/>
      <c r="N51" s="687"/>
      <c r="O51" s="687"/>
      <c r="P51" s="687"/>
      <c r="Q51" s="687"/>
      <c r="R51" s="687"/>
      <c r="S51" s="687"/>
      <c r="T51" s="688"/>
    </row>
    <row r="52" spans="2:20" ht="18.75" customHeight="1">
      <c r="B52" s="686"/>
      <c r="C52" s="687"/>
      <c r="D52" s="687"/>
      <c r="E52" s="687"/>
      <c r="F52" s="687"/>
      <c r="G52" s="687"/>
      <c r="H52" s="687"/>
      <c r="I52" s="687"/>
      <c r="J52" s="687"/>
      <c r="K52" s="687"/>
      <c r="L52" s="687"/>
      <c r="M52" s="687"/>
      <c r="N52" s="687"/>
      <c r="O52" s="687"/>
      <c r="P52" s="687"/>
      <c r="Q52" s="687"/>
      <c r="R52" s="687"/>
      <c r="S52" s="687"/>
      <c r="T52" s="688"/>
    </row>
    <row r="53" spans="2:20" ht="17.25" customHeight="1">
      <c r="B53" s="686"/>
      <c r="C53" s="687"/>
      <c r="D53" s="687"/>
      <c r="E53" s="687"/>
      <c r="F53" s="687"/>
      <c r="G53" s="687"/>
      <c r="H53" s="687"/>
      <c r="I53" s="687"/>
      <c r="J53" s="687"/>
      <c r="K53" s="687"/>
      <c r="L53" s="687"/>
      <c r="M53" s="687"/>
      <c r="N53" s="687"/>
      <c r="O53" s="687"/>
      <c r="P53" s="687"/>
      <c r="Q53" s="687"/>
      <c r="R53" s="687"/>
      <c r="S53" s="687"/>
      <c r="T53" s="688"/>
    </row>
    <row r="54" spans="2:20" ht="18.75" customHeight="1">
      <c r="B54" s="689"/>
      <c r="C54" s="690"/>
      <c r="D54" s="690"/>
      <c r="E54" s="690"/>
      <c r="F54" s="690"/>
      <c r="G54" s="690"/>
      <c r="H54" s="690"/>
      <c r="I54" s="690"/>
      <c r="J54" s="690"/>
      <c r="K54" s="690"/>
      <c r="L54" s="690"/>
      <c r="M54" s="690"/>
      <c r="N54" s="690"/>
      <c r="O54" s="690"/>
      <c r="P54" s="690"/>
      <c r="Q54" s="690"/>
      <c r="R54" s="690"/>
      <c r="S54" s="690"/>
      <c r="T54" s="691"/>
    </row>
    <row r="55" spans="2:20" ht="17.25" customHeight="1"/>
    <row r="56" spans="2:20" ht="17.25" customHeight="1"/>
    <row r="57" spans="2:20" ht="17.25" customHeight="1">
      <c r="B57" s="21"/>
    </row>
    <row r="58" spans="2:20" ht="17.25" customHeight="1">
      <c r="B58" s="21"/>
    </row>
    <row r="59" spans="2:20" ht="32.25" customHeight="1"/>
    <row r="60" spans="2:20" ht="31.5" customHeight="1"/>
    <row r="61" spans="2:20" ht="17.25" customHeight="1"/>
    <row r="62" spans="2:20" ht="17.25" customHeight="1"/>
    <row r="63" spans="2:20" ht="17.25" customHeight="1"/>
    <row r="64" spans="2:20" ht="17.25" customHeight="1"/>
    <row r="65" ht="17.25" customHeight="1"/>
    <row r="66" ht="17.25" customHeight="1"/>
    <row r="67" ht="17.25" customHeight="1"/>
    <row r="68" ht="17.25" customHeight="1"/>
    <row r="69" ht="17.25" customHeight="1"/>
    <row r="70" ht="17.25" customHeight="1"/>
    <row r="71" ht="17.25" customHeight="1"/>
    <row r="72" ht="17.25" customHeight="1"/>
    <row r="73" ht="21" customHeight="1"/>
    <row r="74" ht="17.25" customHeight="1"/>
    <row r="75" ht="17.25" customHeight="1"/>
    <row r="76" ht="17.25" customHeight="1"/>
    <row r="77" ht="17.25" customHeight="1"/>
    <row r="78" ht="17.25" customHeight="1"/>
    <row r="79" ht="17.25" customHeight="1"/>
    <row r="80" ht="17.2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8" customHeight="1"/>
    <row r="92" ht="22.5" customHeight="1"/>
    <row r="93" ht="18" customHeight="1"/>
    <row r="94" ht="22.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47">
    <mergeCell ref="N28:T28"/>
    <mergeCell ref="N29:T29"/>
    <mergeCell ref="N30:T30"/>
    <mergeCell ref="L25:M25"/>
    <mergeCell ref="L26:M26"/>
    <mergeCell ref="L27:M27"/>
    <mergeCell ref="L28:M28"/>
    <mergeCell ref="L29:M29"/>
    <mergeCell ref="L30:M30"/>
    <mergeCell ref="B27:C27"/>
    <mergeCell ref="D27:H27"/>
    <mergeCell ref="D25:H25"/>
    <mergeCell ref="D26:H26"/>
    <mergeCell ref="I25:K25"/>
    <mergeCell ref="I26:K26"/>
    <mergeCell ref="B26:C26"/>
    <mergeCell ref="B14:H14"/>
    <mergeCell ref="B36:T40"/>
    <mergeCell ref="I27:K27"/>
    <mergeCell ref="N25:T25"/>
    <mergeCell ref="N26:T26"/>
    <mergeCell ref="N27:T27"/>
    <mergeCell ref="B30:C30"/>
    <mergeCell ref="D30:H30"/>
    <mergeCell ref="I30:K30"/>
    <mergeCell ref="B29:C29"/>
    <mergeCell ref="D29:H29"/>
    <mergeCell ref="I29:K29"/>
    <mergeCell ref="B28:C28"/>
    <mergeCell ref="D28:H28"/>
    <mergeCell ref="I28:K28"/>
    <mergeCell ref="B3:T3"/>
    <mergeCell ref="B43:T47"/>
    <mergeCell ref="B50:T54"/>
    <mergeCell ref="N2:U2"/>
    <mergeCell ref="B19:H19"/>
    <mergeCell ref="B20:H20"/>
    <mergeCell ref="B21:H21"/>
    <mergeCell ref="A4:T4"/>
    <mergeCell ref="B11:H11"/>
    <mergeCell ref="B12:H12"/>
    <mergeCell ref="B13:H13"/>
    <mergeCell ref="B15:H15"/>
    <mergeCell ref="B16:H16"/>
    <mergeCell ref="B17:H17"/>
    <mergeCell ref="B18:H18"/>
    <mergeCell ref="B25:C25"/>
  </mergeCells>
  <phoneticPr fontId="3"/>
  <conditionalFormatting sqref="B20:B21 B26:B30 D26:D30 I26:I30 N26:N30">
    <cfRule type="containsBlanks" dxfId="6" priority="31">
      <formula>LEN(TRIM(B20))=0</formula>
    </cfRule>
  </conditionalFormatting>
  <conditionalFormatting sqref="B19:H19">
    <cfRule type="containsBlanks" dxfId="5" priority="2">
      <formula>LEN(TRIM(B19))=0</formula>
    </cfRule>
  </conditionalFormatting>
  <conditionalFormatting sqref="L26:L30">
    <cfRule type="containsBlanks" dxfId="4" priority="1">
      <formula>LEN(TRIM(L26))=0</formula>
    </cfRule>
  </conditionalFormatting>
  <dataValidations count="1">
    <dataValidation type="list" allowBlank="1" showInputMessage="1" showErrorMessage="1" sqref="L26:M30">
      <formula1>"学校往訪,電話・メール,WEB会議等"</formula1>
    </dataValidation>
  </dataValidations>
  <pageMargins left="0.78740157480314965" right="0.78740157480314965" top="0.59055118110236227" bottom="0.59055118110236227" header="0.51181102362204722" footer="0.31496062992125984"/>
  <pageSetup paperSize="9" scale="98" firstPageNumber="30" orientation="portrait" useFirstPageNumber="1" horizontalDpi="300" verticalDpi="300" r:id="rId1"/>
  <headerFooter alignWithMargins="0">
    <oddFooter>&amp;C&amp;"Times New Roman,標準"- &amp;P -</oddFooter>
  </headerFooter>
  <rowBreaks count="1" manualBreakCount="1">
    <brk id="22" max="20" man="1"/>
  </rowBreaks>
  <drawing r:id="rId2"/>
  <extLst>
    <ext xmlns:x14="http://schemas.microsoft.com/office/spreadsheetml/2009/9/main" uri="{78C0D931-6437-407d-A8EE-F0AAD7539E65}">
      <x14:conditionalFormattings>
        <x14:conditionalFormatting xmlns:xm="http://schemas.microsoft.com/office/excel/2006/main">
          <x14:cfRule type="containsBlanks" priority="5" id="{D1F44580-0707-4841-942B-7C5ACA100081}">
            <xm:f>LEN(TRIM(様式2Ⅰ!B28))=0</xm:f>
            <x14:dxf>
              <fill>
                <patternFill>
                  <bgColor rgb="FFFFFFCC"/>
                </patternFill>
              </fill>
            </x14:dxf>
          </x14:cfRule>
          <xm:sqref>B36 B43 B50</xm:sqref>
        </x14:conditionalFormatting>
        <x14:conditionalFormatting xmlns:xm="http://schemas.microsoft.com/office/excel/2006/main">
          <x14:cfRule type="containsBlanks" priority="33" id="{D1F44580-0707-4841-942B-7C5ACA100081}">
            <xm:f>LEN(TRIM(様式2Ⅰ!F9))=0</xm:f>
            <x14:dxf>
              <fill>
                <patternFill>
                  <bgColor rgb="FFFFFFCC"/>
                </patternFill>
              </fill>
            </x14:dxf>
          </x14:cfRule>
          <xm:sqref>F9 H9 J9 N9 P9 R9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9933"/>
    <pageSetUpPr fitToPage="1"/>
  </sheetPr>
  <dimension ref="B1:Z117"/>
  <sheetViews>
    <sheetView zoomScaleNormal="100" zoomScaleSheetLayoutView="93" workbookViewId="0">
      <selection activeCell="B1" sqref="B1:Z48"/>
    </sheetView>
  </sheetViews>
  <sheetFormatPr defaultColWidth="8" defaultRowHeight="15" customHeight="1"/>
  <cols>
    <col min="1" max="1" width="2" style="78" customWidth="1"/>
    <col min="2" max="11" width="4.25" style="78" customWidth="1"/>
    <col min="12" max="14" width="4.25" style="86" customWidth="1"/>
    <col min="15" max="26" width="4.25" style="78" customWidth="1"/>
    <col min="27" max="27" width="2.125" style="78" customWidth="1"/>
    <col min="28" max="16384" width="8" style="78"/>
  </cols>
  <sheetData>
    <row r="1" spans="2:26" ht="18" customHeight="1">
      <c r="B1" s="75" t="s">
        <v>738</v>
      </c>
      <c r="C1" s="75"/>
      <c r="D1" s="75"/>
      <c r="R1" s="87" t="s">
        <v>432</v>
      </c>
      <c r="S1" s="385" t="str">
        <f>IF(様式1!N16="","",様式1!N16)</f>
        <v>○○県子供の育成推進事業実行委員会</v>
      </c>
      <c r="T1" s="385"/>
      <c r="U1" s="385"/>
      <c r="V1" s="385"/>
      <c r="W1" s="385"/>
      <c r="X1" s="385"/>
      <c r="Y1" s="385"/>
      <c r="Z1" s="385"/>
    </row>
    <row r="2" spans="2:26" ht="35.25" customHeight="1">
      <c r="B2" s="351" t="s">
        <v>740</v>
      </c>
      <c r="C2" s="351"/>
      <c r="D2" s="351"/>
      <c r="E2" s="351"/>
      <c r="F2" s="351"/>
      <c r="G2" s="351"/>
      <c r="H2" s="351"/>
      <c r="I2" s="351"/>
      <c r="J2" s="351"/>
      <c r="K2" s="351"/>
      <c r="L2" s="351"/>
      <c r="M2" s="351"/>
      <c r="N2" s="351"/>
      <c r="O2" s="351"/>
      <c r="P2" s="351"/>
      <c r="Q2" s="351"/>
      <c r="R2" s="351"/>
      <c r="S2" s="351"/>
      <c r="T2" s="351"/>
      <c r="U2" s="351"/>
      <c r="V2" s="351"/>
      <c r="W2" s="351"/>
      <c r="X2" s="351"/>
      <c r="Y2" s="351"/>
      <c r="Z2" s="351"/>
    </row>
    <row r="3" spans="2:26" s="85" customFormat="1" ht="15" customHeight="1">
      <c r="B3" s="740" t="s">
        <v>739</v>
      </c>
      <c r="C3" s="740"/>
      <c r="D3" s="740"/>
      <c r="E3" s="740"/>
      <c r="F3" s="740"/>
      <c r="G3" s="740"/>
      <c r="H3" s="740"/>
      <c r="I3" s="740"/>
      <c r="J3" s="740"/>
      <c r="K3" s="740"/>
      <c r="L3" s="740"/>
      <c r="M3" s="740"/>
      <c r="N3" s="740"/>
      <c r="O3" s="740"/>
      <c r="P3" s="740"/>
      <c r="Q3" s="740"/>
      <c r="R3" s="740"/>
      <c r="S3" s="740"/>
      <c r="T3" s="740"/>
      <c r="U3" s="740"/>
      <c r="V3" s="740"/>
      <c r="W3" s="740"/>
      <c r="X3" s="740"/>
      <c r="Y3" s="740"/>
      <c r="Z3" s="740"/>
    </row>
    <row r="4" spans="2:26" ht="15" customHeight="1">
      <c r="B4" s="77"/>
      <c r="C4" s="77"/>
      <c r="D4" s="77"/>
      <c r="E4" s="77"/>
      <c r="F4" s="77"/>
      <c r="G4" s="77"/>
      <c r="H4" s="77"/>
    </row>
    <row r="5" spans="2:26" ht="15" customHeight="1">
      <c r="B5" s="152" t="s">
        <v>146</v>
      </c>
    </row>
    <row r="6" spans="2:26" ht="15" customHeight="1">
      <c r="B6" s="387" t="s">
        <v>379</v>
      </c>
      <c r="C6" s="388"/>
      <c r="D6" s="389" t="s">
        <v>381</v>
      </c>
      <c r="E6" s="389"/>
      <c r="F6" s="389"/>
      <c r="G6" s="389"/>
      <c r="H6" s="389"/>
      <c r="I6" s="393" t="s">
        <v>741</v>
      </c>
      <c r="J6" s="394"/>
      <c r="K6" s="395"/>
      <c r="L6" s="393" t="s">
        <v>742</v>
      </c>
      <c r="M6" s="394"/>
      <c r="N6" s="395"/>
      <c r="O6" s="393" t="s">
        <v>458</v>
      </c>
      <c r="P6" s="394"/>
      <c r="Q6" s="395"/>
      <c r="R6" s="387" t="s">
        <v>658</v>
      </c>
      <c r="S6" s="455"/>
      <c r="T6" s="455"/>
      <c r="U6" s="455"/>
      <c r="V6" s="455"/>
      <c r="W6" s="455"/>
      <c r="X6" s="455"/>
      <c r="Y6" s="455"/>
      <c r="Z6" s="388"/>
    </row>
    <row r="7" spans="2:26" ht="15" customHeight="1">
      <c r="B7" s="415" t="s">
        <v>659</v>
      </c>
      <c r="C7" s="416"/>
      <c r="D7" s="421" t="s">
        <v>382</v>
      </c>
      <c r="E7" s="421"/>
      <c r="F7" s="421"/>
      <c r="G7" s="421"/>
      <c r="H7" s="421"/>
      <c r="I7" s="422">
        <f>様式2Ⅱ!I7</f>
        <v>1956000</v>
      </c>
      <c r="J7" s="423"/>
      <c r="K7" s="424"/>
      <c r="L7" s="422">
        <f>L26</f>
        <v>1950000</v>
      </c>
      <c r="M7" s="423"/>
      <c r="N7" s="424"/>
      <c r="O7" s="422">
        <f>L7-I7</f>
        <v>-6000</v>
      </c>
      <c r="P7" s="423"/>
      <c r="Q7" s="424"/>
      <c r="R7" s="741"/>
      <c r="S7" s="742"/>
      <c r="T7" s="742"/>
      <c r="U7" s="742"/>
      <c r="V7" s="742"/>
      <c r="W7" s="742"/>
      <c r="X7" s="742"/>
      <c r="Y7" s="742"/>
      <c r="Z7" s="743"/>
    </row>
    <row r="8" spans="2:26" ht="15" customHeight="1">
      <c r="B8" s="417"/>
      <c r="C8" s="418"/>
      <c r="D8" s="425" t="s">
        <v>383</v>
      </c>
      <c r="E8" s="425"/>
      <c r="F8" s="425"/>
      <c r="G8" s="425"/>
      <c r="H8" s="425"/>
      <c r="I8" s="402">
        <f>様式2Ⅱ!I8</f>
        <v>5571120</v>
      </c>
      <c r="J8" s="403"/>
      <c r="K8" s="404"/>
      <c r="L8" s="402">
        <f>L105</f>
        <v>5650830</v>
      </c>
      <c r="M8" s="403"/>
      <c r="N8" s="404"/>
      <c r="O8" s="402">
        <f>L8-I8</f>
        <v>79710</v>
      </c>
      <c r="P8" s="403"/>
      <c r="Q8" s="404"/>
      <c r="R8" s="464"/>
      <c r="S8" s="465"/>
      <c r="T8" s="465"/>
      <c r="U8" s="465"/>
      <c r="V8" s="465"/>
      <c r="W8" s="465"/>
      <c r="X8" s="465"/>
      <c r="Y8" s="465"/>
      <c r="Z8" s="466"/>
    </row>
    <row r="9" spans="2:26" ht="15" customHeight="1">
      <c r="B9" s="417"/>
      <c r="C9" s="418"/>
      <c r="D9" s="454" t="s">
        <v>384</v>
      </c>
      <c r="E9" s="454"/>
      <c r="F9" s="454"/>
      <c r="G9" s="454"/>
      <c r="H9" s="454"/>
      <c r="I9" s="433">
        <f>様式2Ⅱ!I9</f>
        <v>752712</v>
      </c>
      <c r="J9" s="434"/>
      <c r="K9" s="435"/>
      <c r="L9" s="433">
        <f>L109</f>
        <v>760083</v>
      </c>
      <c r="M9" s="434"/>
      <c r="N9" s="435"/>
      <c r="O9" s="751">
        <f>L9-I9</f>
        <v>7371</v>
      </c>
      <c r="P9" s="752"/>
      <c r="Q9" s="753"/>
      <c r="R9" s="744"/>
      <c r="S9" s="745"/>
      <c r="T9" s="745"/>
      <c r="U9" s="745"/>
      <c r="V9" s="745"/>
      <c r="W9" s="745"/>
      <c r="X9" s="745"/>
      <c r="Y9" s="745"/>
      <c r="Z9" s="746"/>
    </row>
    <row r="10" spans="2:26" ht="15" customHeight="1">
      <c r="B10" s="419"/>
      <c r="C10" s="420"/>
      <c r="D10" s="750" t="s">
        <v>387</v>
      </c>
      <c r="E10" s="750"/>
      <c r="F10" s="750"/>
      <c r="G10" s="750"/>
      <c r="H10" s="750"/>
      <c r="I10" s="497">
        <f>SUM(I7:K9)</f>
        <v>8279832</v>
      </c>
      <c r="J10" s="498"/>
      <c r="K10" s="499"/>
      <c r="L10" s="497">
        <f>SUM(L7:N9)</f>
        <v>8360913</v>
      </c>
      <c r="M10" s="498"/>
      <c r="N10" s="499"/>
      <c r="O10" s="497">
        <f>SUM(O7:Q9)</f>
        <v>81081</v>
      </c>
      <c r="P10" s="498"/>
      <c r="Q10" s="499"/>
      <c r="R10" s="747"/>
      <c r="S10" s="748"/>
      <c r="T10" s="748"/>
      <c r="U10" s="748"/>
      <c r="V10" s="748"/>
      <c r="W10" s="748"/>
      <c r="X10" s="748"/>
      <c r="Y10" s="748"/>
      <c r="Z10" s="749"/>
    </row>
    <row r="11" spans="2:26" ht="15" customHeight="1">
      <c r="B11" s="415" t="s">
        <v>660</v>
      </c>
      <c r="C11" s="416"/>
      <c r="D11" s="425" t="s">
        <v>385</v>
      </c>
      <c r="E11" s="425"/>
      <c r="F11" s="425"/>
      <c r="G11" s="425"/>
      <c r="H11" s="425"/>
      <c r="I11" s="402">
        <f>様式2Ⅱ!I11</f>
        <v>10000</v>
      </c>
      <c r="J11" s="403"/>
      <c r="K11" s="404"/>
      <c r="L11" s="402">
        <f>L113</f>
        <v>91081</v>
      </c>
      <c r="M11" s="403"/>
      <c r="N11" s="404"/>
      <c r="O11" s="754">
        <f>L11-I11</f>
        <v>81081</v>
      </c>
      <c r="P11" s="755"/>
      <c r="Q11" s="756"/>
      <c r="R11" s="741"/>
      <c r="S11" s="742"/>
      <c r="T11" s="742"/>
      <c r="U11" s="742"/>
      <c r="V11" s="742"/>
      <c r="W11" s="742"/>
      <c r="X11" s="742"/>
      <c r="Y11" s="742"/>
      <c r="Z11" s="743"/>
    </row>
    <row r="12" spans="2:26" ht="15" customHeight="1">
      <c r="B12" s="417"/>
      <c r="C12" s="418"/>
      <c r="D12" s="454" t="s">
        <v>386</v>
      </c>
      <c r="E12" s="454"/>
      <c r="F12" s="454"/>
      <c r="G12" s="454"/>
      <c r="H12" s="454"/>
      <c r="I12" s="433">
        <f>様式2Ⅱ!I12</f>
        <v>0</v>
      </c>
      <c r="J12" s="434"/>
      <c r="K12" s="435"/>
      <c r="L12" s="433">
        <f>L114</f>
        <v>0</v>
      </c>
      <c r="M12" s="434"/>
      <c r="N12" s="435"/>
      <c r="O12" s="751">
        <f t="shared" ref="O12:O13" si="0">L12-I12</f>
        <v>0</v>
      </c>
      <c r="P12" s="752"/>
      <c r="Q12" s="753"/>
      <c r="R12" s="744"/>
      <c r="S12" s="745"/>
      <c r="T12" s="745"/>
      <c r="U12" s="745"/>
      <c r="V12" s="745"/>
      <c r="W12" s="745"/>
      <c r="X12" s="745"/>
      <c r="Y12" s="745"/>
      <c r="Z12" s="746"/>
    </row>
    <row r="13" spans="2:26" ht="15" customHeight="1" thickBot="1">
      <c r="B13" s="417"/>
      <c r="C13" s="418"/>
      <c r="D13" s="786" t="s">
        <v>387</v>
      </c>
      <c r="E13" s="786"/>
      <c r="F13" s="786"/>
      <c r="G13" s="786"/>
      <c r="H13" s="786"/>
      <c r="I13" s="787">
        <f>SUM(I11:K12)</f>
        <v>10000</v>
      </c>
      <c r="J13" s="788"/>
      <c r="K13" s="789"/>
      <c r="L13" s="787">
        <f>SUM(L11:N12)</f>
        <v>91081</v>
      </c>
      <c r="M13" s="788"/>
      <c r="N13" s="789"/>
      <c r="O13" s="787">
        <f t="shared" si="0"/>
        <v>81081</v>
      </c>
      <c r="P13" s="788"/>
      <c r="Q13" s="789"/>
      <c r="R13" s="766"/>
      <c r="S13" s="767"/>
      <c r="T13" s="767"/>
      <c r="U13" s="767"/>
      <c r="V13" s="767"/>
      <c r="W13" s="767"/>
      <c r="X13" s="767"/>
      <c r="Y13" s="767"/>
      <c r="Z13" s="768"/>
    </row>
    <row r="14" spans="2:26" ht="18" customHeight="1" thickTop="1">
      <c r="B14" s="448" t="s">
        <v>665</v>
      </c>
      <c r="C14" s="449"/>
      <c r="D14" s="449"/>
      <c r="E14" s="449"/>
      <c r="F14" s="449"/>
      <c r="G14" s="449"/>
      <c r="H14" s="450"/>
      <c r="I14" s="406">
        <f>I10-I13</f>
        <v>8269832</v>
      </c>
      <c r="J14" s="407"/>
      <c r="K14" s="408"/>
      <c r="L14" s="406">
        <f>L10-L13</f>
        <v>8269832</v>
      </c>
      <c r="M14" s="407"/>
      <c r="N14" s="408"/>
      <c r="O14" s="790"/>
      <c r="P14" s="791"/>
      <c r="Q14" s="792"/>
      <c r="R14" s="448"/>
      <c r="S14" s="449"/>
      <c r="T14" s="449"/>
      <c r="U14" s="449"/>
      <c r="V14" s="449"/>
      <c r="W14" s="449"/>
      <c r="X14" s="449"/>
      <c r="Y14" s="449"/>
      <c r="Z14" s="450"/>
    </row>
    <row r="15" spans="2:26" ht="15" customHeight="1">
      <c r="D15" s="79"/>
    </row>
    <row r="17" spans="2:26" ht="15" customHeight="1">
      <c r="B17" s="152" t="s">
        <v>149</v>
      </c>
      <c r="J17" s="269"/>
    </row>
    <row r="18" spans="2:26" ht="15" customHeight="1">
      <c r="B18" s="152" t="s">
        <v>661</v>
      </c>
    </row>
    <row r="19" spans="2:26" ht="26.25" customHeight="1">
      <c r="B19" s="134" t="s">
        <v>37</v>
      </c>
      <c r="C19" s="124"/>
      <c r="D19" s="124"/>
      <c r="E19" s="124"/>
      <c r="F19" s="124"/>
      <c r="G19" s="124"/>
      <c r="H19" s="124"/>
      <c r="I19" s="124"/>
      <c r="J19" s="124"/>
      <c r="K19" s="124"/>
      <c r="L19" s="126"/>
      <c r="M19" s="126"/>
      <c r="N19" s="126"/>
      <c r="O19" s="124"/>
      <c r="P19" s="124"/>
      <c r="Q19" s="124"/>
      <c r="R19" s="124"/>
      <c r="S19" s="124"/>
      <c r="T19" s="124"/>
      <c r="U19" s="124"/>
      <c r="V19" s="124"/>
      <c r="W19" s="124"/>
      <c r="X19" s="124"/>
      <c r="Y19" s="124"/>
      <c r="Z19" s="127"/>
    </row>
    <row r="20" spans="2:26" ht="15" customHeight="1">
      <c r="B20" s="431" t="s">
        <v>43</v>
      </c>
      <c r="C20" s="431"/>
      <c r="D20" s="431"/>
      <c r="E20" s="431"/>
      <c r="F20" s="431"/>
      <c r="G20" s="431"/>
      <c r="H20" s="769" t="s">
        <v>372</v>
      </c>
      <c r="I20" s="770"/>
      <c r="J20" s="773" t="s">
        <v>371</v>
      </c>
      <c r="K20" s="774"/>
      <c r="L20" s="777" t="s">
        <v>150</v>
      </c>
      <c r="M20" s="778"/>
      <c r="N20" s="779"/>
      <c r="O20" s="783" t="s">
        <v>151</v>
      </c>
      <c r="P20" s="784"/>
      <c r="Q20" s="784"/>
      <c r="R20" s="784"/>
      <c r="S20" s="784"/>
      <c r="T20" s="785"/>
      <c r="U20" s="415" t="s">
        <v>152</v>
      </c>
      <c r="V20" s="432"/>
      <c r="W20" s="416"/>
      <c r="X20" s="757" t="s">
        <v>153</v>
      </c>
      <c r="Y20" s="758"/>
      <c r="Z20" s="759"/>
    </row>
    <row r="21" spans="2:26" ht="15" customHeight="1">
      <c r="B21" s="590"/>
      <c r="C21" s="590"/>
      <c r="D21" s="590"/>
      <c r="E21" s="590"/>
      <c r="F21" s="590"/>
      <c r="G21" s="590"/>
      <c r="H21" s="771"/>
      <c r="I21" s="772"/>
      <c r="J21" s="775"/>
      <c r="K21" s="776"/>
      <c r="L21" s="780"/>
      <c r="M21" s="781"/>
      <c r="N21" s="782"/>
      <c r="O21" s="763" t="s">
        <v>373</v>
      </c>
      <c r="P21" s="764"/>
      <c r="Q21" s="765"/>
      <c r="R21" s="533" t="s">
        <v>374</v>
      </c>
      <c r="S21" s="533"/>
      <c r="T21" s="420"/>
      <c r="U21" s="419"/>
      <c r="V21" s="533"/>
      <c r="W21" s="420"/>
      <c r="X21" s="760"/>
      <c r="Y21" s="761"/>
      <c r="Z21" s="762"/>
    </row>
    <row r="22" spans="2:26" ht="15" customHeight="1">
      <c r="B22" s="805" t="s">
        <v>612</v>
      </c>
      <c r="C22" s="805"/>
      <c r="D22" s="805"/>
      <c r="E22" s="805"/>
      <c r="F22" s="805"/>
      <c r="G22" s="805"/>
      <c r="H22" s="806">
        <v>1500</v>
      </c>
      <c r="I22" s="807"/>
      <c r="J22" s="808">
        <v>800</v>
      </c>
      <c r="K22" s="809"/>
      <c r="L22" s="402">
        <f>H22*J22</f>
        <v>1200000</v>
      </c>
      <c r="M22" s="403"/>
      <c r="N22" s="404"/>
      <c r="O22" s="810">
        <v>45041</v>
      </c>
      <c r="P22" s="811"/>
      <c r="Q22" s="812"/>
      <c r="R22" s="811">
        <v>45347</v>
      </c>
      <c r="S22" s="811"/>
      <c r="T22" s="813"/>
      <c r="U22" s="802">
        <v>45361</v>
      </c>
      <c r="V22" s="803"/>
      <c r="W22" s="804"/>
      <c r="X22" s="442" t="s">
        <v>614</v>
      </c>
      <c r="Y22" s="443"/>
      <c r="Z22" s="444"/>
    </row>
    <row r="23" spans="2:26" ht="15" customHeight="1">
      <c r="B23" s="793" t="s">
        <v>613</v>
      </c>
      <c r="C23" s="793"/>
      <c r="D23" s="793"/>
      <c r="E23" s="793"/>
      <c r="F23" s="793"/>
      <c r="G23" s="793"/>
      <c r="H23" s="794">
        <v>1500</v>
      </c>
      <c r="I23" s="795"/>
      <c r="J23" s="796">
        <v>500</v>
      </c>
      <c r="K23" s="797"/>
      <c r="L23" s="402">
        <f t="shared" ref="L23:L25" si="1">H23*J23</f>
        <v>750000</v>
      </c>
      <c r="M23" s="403"/>
      <c r="N23" s="404"/>
      <c r="O23" s="798">
        <v>45108</v>
      </c>
      <c r="P23" s="799"/>
      <c r="Q23" s="800"/>
      <c r="R23" s="799">
        <v>45382</v>
      </c>
      <c r="S23" s="799"/>
      <c r="T23" s="801"/>
      <c r="U23" s="802">
        <v>45392</v>
      </c>
      <c r="V23" s="803"/>
      <c r="W23" s="804"/>
      <c r="X23" s="442" t="s">
        <v>615</v>
      </c>
      <c r="Y23" s="443"/>
      <c r="Z23" s="444"/>
    </row>
    <row r="24" spans="2:26" ht="15" customHeight="1">
      <c r="B24" s="425"/>
      <c r="C24" s="425"/>
      <c r="D24" s="425"/>
      <c r="E24" s="425"/>
      <c r="F24" s="425"/>
      <c r="G24" s="425"/>
      <c r="H24" s="838"/>
      <c r="I24" s="839"/>
      <c r="J24" s="840"/>
      <c r="K24" s="841"/>
      <c r="L24" s="825">
        <f t="shared" si="1"/>
        <v>0</v>
      </c>
      <c r="M24" s="826"/>
      <c r="N24" s="827"/>
      <c r="O24" s="842"/>
      <c r="P24" s="843"/>
      <c r="Q24" s="844"/>
      <c r="R24" s="843"/>
      <c r="S24" s="843"/>
      <c r="T24" s="845"/>
      <c r="U24" s="814"/>
      <c r="V24" s="815"/>
      <c r="W24" s="816"/>
      <c r="X24" s="817" t="s">
        <v>616</v>
      </c>
      <c r="Y24" s="818"/>
      <c r="Z24" s="819"/>
    </row>
    <row r="25" spans="2:26" ht="15" customHeight="1" thickBot="1">
      <c r="B25" s="820"/>
      <c r="C25" s="820"/>
      <c r="D25" s="820"/>
      <c r="E25" s="820"/>
      <c r="F25" s="820"/>
      <c r="G25" s="820"/>
      <c r="H25" s="821"/>
      <c r="I25" s="822"/>
      <c r="J25" s="823"/>
      <c r="K25" s="824"/>
      <c r="L25" s="825">
        <f t="shared" si="1"/>
        <v>0</v>
      </c>
      <c r="M25" s="826"/>
      <c r="N25" s="827"/>
      <c r="O25" s="828"/>
      <c r="P25" s="829"/>
      <c r="Q25" s="830"/>
      <c r="R25" s="829"/>
      <c r="S25" s="829"/>
      <c r="T25" s="831"/>
      <c r="U25" s="832"/>
      <c r="V25" s="833"/>
      <c r="W25" s="834"/>
      <c r="X25" s="835" t="s">
        <v>617</v>
      </c>
      <c r="Y25" s="836"/>
      <c r="Z25" s="837"/>
    </row>
    <row r="26" spans="2:26" ht="21.75" customHeight="1" thickTop="1">
      <c r="B26" s="456" t="s">
        <v>154</v>
      </c>
      <c r="C26" s="457"/>
      <c r="D26" s="457"/>
      <c r="E26" s="457"/>
      <c r="F26" s="457"/>
      <c r="G26" s="457"/>
      <c r="H26" s="457"/>
      <c r="I26" s="457"/>
      <c r="J26" s="457"/>
      <c r="K26" s="458"/>
      <c r="L26" s="406">
        <f>SUM(L22:N25)</f>
        <v>1950000</v>
      </c>
      <c r="M26" s="407"/>
      <c r="N26" s="408"/>
      <c r="O26" s="448"/>
      <c r="P26" s="449"/>
      <c r="Q26" s="846"/>
      <c r="R26" s="449"/>
      <c r="S26" s="449"/>
      <c r="T26" s="450"/>
      <c r="U26" s="448"/>
      <c r="V26" s="449"/>
      <c r="W26" s="450"/>
      <c r="X26" s="847"/>
      <c r="Y26" s="848"/>
      <c r="Z26" s="849"/>
    </row>
    <row r="27" spans="2:26" ht="26.25" customHeight="1">
      <c r="B27" s="134" t="s">
        <v>38</v>
      </c>
      <c r="C27" s="128"/>
      <c r="D27" s="128"/>
      <c r="E27" s="128"/>
      <c r="F27" s="128"/>
      <c r="G27" s="128"/>
      <c r="H27" s="128"/>
      <c r="I27" s="128"/>
      <c r="J27" s="128"/>
      <c r="K27" s="128"/>
      <c r="L27" s="129"/>
      <c r="M27" s="129"/>
      <c r="N27" s="129"/>
      <c r="O27" s="128"/>
      <c r="P27" s="128"/>
      <c r="Q27" s="128"/>
      <c r="R27" s="128"/>
      <c r="S27" s="128"/>
      <c r="T27" s="128"/>
      <c r="U27" s="128"/>
      <c r="V27" s="128"/>
      <c r="W27" s="128"/>
      <c r="X27" s="128"/>
      <c r="Y27" s="128"/>
      <c r="Z27" s="130"/>
    </row>
    <row r="28" spans="2:26" ht="24" customHeight="1">
      <c r="B28" s="125" t="s">
        <v>434</v>
      </c>
      <c r="C28" s="115"/>
      <c r="D28" s="115"/>
      <c r="E28" s="115"/>
      <c r="F28" s="115"/>
      <c r="G28" s="115"/>
      <c r="H28" s="115"/>
      <c r="I28" s="115"/>
      <c r="J28" s="115"/>
      <c r="K28" s="115"/>
      <c r="L28" s="116"/>
      <c r="M28" s="116"/>
      <c r="N28" s="116"/>
      <c r="O28" s="115"/>
      <c r="P28" s="115"/>
      <c r="Q28" s="115"/>
      <c r="R28" s="115"/>
      <c r="S28" s="115"/>
      <c r="T28" s="115"/>
      <c r="U28" s="115"/>
      <c r="V28" s="115"/>
      <c r="W28" s="115"/>
      <c r="X28" s="115"/>
      <c r="Y28" s="115"/>
      <c r="Z28" s="117"/>
    </row>
    <row r="29" spans="2:26" ht="15" customHeight="1">
      <c r="B29" s="82" t="s">
        <v>442</v>
      </c>
      <c r="C29" s="83"/>
      <c r="D29" s="83"/>
      <c r="E29" s="83"/>
      <c r="F29" s="83"/>
      <c r="G29" s="83"/>
      <c r="H29" s="83"/>
      <c r="I29" s="83"/>
      <c r="J29" s="83"/>
      <c r="K29" s="83"/>
      <c r="L29" s="112"/>
      <c r="M29" s="112"/>
      <c r="N29" s="112"/>
      <c r="O29" s="83"/>
      <c r="P29" s="83"/>
      <c r="Q29" s="83"/>
      <c r="R29" s="83"/>
      <c r="S29" s="83"/>
      <c r="T29" s="83"/>
      <c r="U29" s="83"/>
      <c r="V29" s="83"/>
      <c r="W29" s="83"/>
      <c r="X29" s="83"/>
      <c r="Y29" s="83"/>
      <c r="Z29" s="84"/>
    </row>
    <row r="30" spans="2:26" ht="24.75" customHeight="1">
      <c r="B30" s="387" t="s">
        <v>390</v>
      </c>
      <c r="C30" s="455"/>
      <c r="D30" s="455"/>
      <c r="E30" s="455"/>
      <c r="F30" s="455"/>
      <c r="G30" s="455"/>
      <c r="H30" s="455"/>
      <c r="I30" s="455"/>
      <c r="J30" s="455"/>
      <c r="K30" s="388"/>
      <c r="L30" s="390" t="s">
        <v>150</v>
      </c>
      <c r="M30" s="391"/>
      <c r="N30" s="392"/>
      <c r="O30" s="387" t="s">
        <v>375</v>
      </c>
      <c r="P30" s="455"/>
      <c r="Q30" s="388"/>
      <c r="R30" s="387" t="s">
        <v>376</v>
      </c>
      <c r="S30" s="455"/>
      <c r="T30" s="388"/>
      <c r="U30" s="387" t="s">
        <v>152</v>
      </c>
      <c r="V30" s="455"/>
      <c r="W30" s="388"/>
      <c r="X30" s="436" t="s">
        <v>153</v>
      </c>
      <c r="Y30" s="437"/>
      <c r="Z30" s="438"/>
    </row>
    <row r="31" spans="2:26" ht="15" customHeight="1">
      <c r="B31" s="485" t="s">
        <v>618</v>
      </c>
      <c r="C31" s="486"/>
      <c r="D31" s="486"/>
      <c r="E31" s="486"/>
      <c r="F31" s="486"/>
      <c r="G31" s="486"/>
      <c r="H31" s="486"/>
      <c r="I31" s="486"/>
      <c r="J31" s="486"/>
      <c r="K31" s="487"/>
      <c r="L31" s="445">
        <v>14260</v>
      </c>
      <c r="M31" s="446"/>
      <c r="N31" s="447"/>
      <c r="O31" s="850">
        <v>45041</v>
      </c>
      <c r="P31" s="851"/>
      <c r="Q31" s="852"/>
      <c r="R31" s="798">
        <v>45261</v>
      </c>
      <c r="S31" s="811"/>
      <c r="T31" s="813"/>
      <c r="U31" s="798">
        <v>45332</v>
      </c>
      <c r="V31" s="799"/>
      <c r="W31" s="801"/>
      <c r="X31" s="442" t="s">
        <v>646</v>
      </c>
      <c r="Y31" s="443"/>
      <c r="Z31" s="444"/>
    </row>
    <row r="32" spans="2:26" ht="15" customHeight="1">
      <c r="B32" s="491" t="s">
        <v>619</v>
      </c>
      <c r="C32" s="492"/>
      <c r="D32" s="492"/>
      <c r="E32" s="492"/>
      <c r="F32" s="492"/>
      <c r="G32" s="492"/>
      <c r="H32" s="492"/>
      <c r="I32" s="492"/>
      <c r="J32" s="492"/>
      <c r="K32" s="493"/>
      <c r="L32" s="445">
        <v>14260</v>
      </c>
      <c r="M32" s="446"/>
      <c r="N32" s="447"/>
      <c r="O32" s="850">
        <v>45041</v>
      </c>
      <c r="P32" s="851"/>
      <c r="Q32" s="852"/>
      <c r="R32" s="798">
        <v>45261</v>
      </c>
      <c r="S32" s="799"/>
      <c r="T32" s="801"/>
      <c r="U32" s="798">
        <v>45332</v>
      </c>
      <c r="V32" s="799"/>
      <c r="W32" s="801"/>
      <c r="X32" s="442" t="s">
        <v>647</v>
      </c>
      <c r="Y32" s="443"/>
      <c r="Z32" s="444"/>
    </row>
    <row r="33" spans="2:26" ht="15" customHeight="1">
      <c r="B33" s="524" t="s">
        <v>620</v>
      </c>
      <c r="C33" s="525"/>
      <c r="D33" s="525"/>
      <c r="E33" s="525"/>
      <c r="F33" s="525"/>
      <c r="G33" s="525"/>
      <c r="H33" s="525"/>
      <c r="I33" s="525"/>
      <c r="J33" s="525"/>
      <c r="K33" s="526"/>
      <c r="L33" s="445">
        <v>14260</v>
      </c>
      <c r="M33" s="446"/>
      <c r="N33" s="447"/>
      <c r="O33" s="850">
        <v>45041</v>
      </c>
      <c r="P33" s="851"/>
      <c r="Q33" s="852"/>
      <c r="R33" s="865">
        <v>45261</v>
      </c>
      <c r="S33" s="866"/>
      <c r="T33" s="867"/>
      <c r="U33" s="868">
        <v>45332</v>
      </c>
      <c r="V33" s="869"/>
      <c r="W33" s="870"/>
      <c r="X33" s="853" t="s">
        <v>648</v>
      </c>
      <c r="Y33" s="854"/>
      <c r="Z33" s="855"/>
    </row>
    <row r="34" spans="2:26" ht="15" customHeight="1">
      <c r="B34" s="856" t="s">
        <v>154</v>
      </c>
      <c r="C34" s="857"/>
      <c r="D34" s="857"/>
      <c r="E34" s="857"/>
      <c r="F34" s="857"/>
      <c r="G34" s="857"/>
      <c r="H34" s="857"/>
      <c r="I34" s="857"/>
      <c r="J34" s="857"/>
      <c r="K34" s="858"/>
      <c r="L34" s="497">
        <f>SUM(L31:N33)</f>
        <v>42780</v>
      </c>
      <c r="M34" s="498"/>
      <c r="N34" s="499"/>
      <c r="O34" s="859"/>
      <c r="P34" s="860"/>
      <c r="Q34" s="861"/>
      <c r="R34" s="862"/>
      <c r="S34" s="863"/>
      <c r="T34" s="864"/>
      <c r="U34" s="856"/>
      <c r="V34" s="857"/>
      <c r="W34" s="858"/>
      <c r="X34" s="862"/>
      <c r="Y34" s="863"/>
      <c r="Z34" s="864"/>
    </row>
    <row r="35" spans="2:26" ht="15" customHeight="1">
      <c r="B35" s="82" t="s">
        <v>443</v>
      </c>
      <c r="C35" s="83"/>
      <c r="D35" s="83"/>
      <c r="E35" s="83"/>
      <c r="F35" s="83"/>
      <c r="G35" s="83"/>
      <c r="H35" s="83"/>
      <c r="I35" s="83"/>
      <c r="J35" s="83"/>
      <c r="K35" s="83"/>
      <c r="L35" s="112"/>
      <c r="M35" s="112"/>
      <c r="N35" s="112"/>
      <c r="O35" s="83"/>
      <c r="P35" s="83"/>
      <c r="Q35" s="83"/>
      <c r="R35" s="83"/>
      <c r="S35" s="83"/>
      <c r="T35" s="83"/>
      <c r="U35" s="83"/>
      <c r="V35" s="83"/>
      <c r="W35" s="83"/>
      <c r="X35" s="83"/>
      <c r="Y35" s="83"/>
      <c r="Z35" s="84"/>
    </row>
    <row r="36" spans="2:26" ht="24.75" customHeight="1">
      <c r="B36" s="387" t="s">
        <v>388</v>
      </c>
      <c r="C36" s="455"/>
      <c r="D36" s="455"/>
      <c r="E36" s="455"/>
      <c r="F36" s="455"/>
      <c r="G36" s="455"/>
      <c r="H36" s="387" t="s">
        <v>390</v>
      </c>
      <c r="I36" s="455"/>
      <c r="J36" s="455"/>
      <c r="K36" s="388"/>
      <c r="L36" s="390" t="s">
        <v>150</v>
      </c>
      <c r="M36" s="391"/>
      <c r="N36" s="392"/>
      <c r="O36" s="387" t="s">
        <v>375</v>
      </c>
      <c r="P36" s="455"/>
      <c r="Q36" s="388"/>
      <c r="R36" s="387" t="s">
        <v>376</v>
      </c>
      <c r="S36" s="455"/>
      <c r="T36" s="388"/>
      <c r="U36" s="387" t="s">
        <v>152</v>
      </c>
      <c r="V36" s="455"/>
      <c r="W36" s="388"/>
      <c r="X36" s="436" t="s">
        <v>153</v>
      </c>
      <c r="Y36" s="437"/>
      <c r="Z36" s="438"/>
    </row>
    <row r="37" spans="2:26" ht="15" customHeight="1">
      <c r="B37" s="439" t="s">
        <v>663</v>
      </c>
      <c r="C37" s="440"/>
      <c r="D37" s="440"/>
      <c r="E37" s="440"/>
      <c r="F37" s="440"/>
      <c r="G37" s="440"/>
      <c r="H37" s="439"/>
      <c r="I37" s="440"/>
      <c r="J37" s="440"/>
      <c r="K37" s="441"/>
      <c r="L37" s="427">
        <v>3292930</v>
      </c>
      <c r="M37" s="428"/>
      <c r="N37" s="429"/>
      <c r="O37" s="810">
        <v>45041</v>
      </c>
      <c r="P37" s="811"/>
      <c r="Q37" s="813"/>
      <c r="R37" s="810" t="s">
        <v>621</v>
      </c>
      <c r="S37" s="811"/>
      <c r="T37" s="813"/>
      <c r="U37" s="810">
        <v>45332</v>
      </c>
      <c r="V37" s="811"/>
      <c r="W37" s="813"/>
      <c r="X37" s="439" t="s">
        <v>622</v>
      </c>
      <c r="Y37" s="440"/>
      <c r="Z37" s="441"/>
    </row>
    <row r="38" spans="2:26" ht="15" customHeight="1">
      <c r="B38" s="464"/>
      <c r="C38" s="465"/>
      <c r="D38" s="465"/>
      <c r="E38" s="465"/>
      <c r="F38" s="465"/>
      <c r="G38" s="465"/>
      <c r="H38" s="464"/>
      <c r="I38" s="465"/>
      <c r="J38" s="465"/>
      <c r="K38" s="466"/>
      <c r="L38" s="399"/>
      <c r="M38" s="400"/>
      <c r="N38" s="401"/>
      <c r="O38" s="842"/>
      <c r="P38" s="843"/>
      <c r="Q38" s="845"/>
      <c r="R38" s="842"/>
      <c r="S38" s="843"/>
      <c r="T38" s="845"/>
      <c r="U38" s="842"/>
      <c r="V38" s="843"/>
      <c r="W38" s="845"/>
      <c r="X38" s="464"/>
      <c r="Y38" s="465"/>
      <c r="Z38" s="466"/>
    </row>
    <row r="39" spans="2:26" ht="15" customHeight="1">
      <c r="B39" s="464"/>
      <c r="C39" s="465"/>
      <c r="D39" s="465"/>
      <c r="E39" s="465"/>
      <c r="F39" s="465"/>
      <c r="G39" s="465"/>
      <c r="H39" s="464"/>
      <c r="I39" s="465"/>
      <c r="J39" s="465"/>
      <c r="K39" s="466"/>
      <c r="L39" s="399"/>
      <c r="M39" s="400"/>
      <c r="N39" s="401"/>
      <c r="O39" s="842"/>
      <c r="P39" s="843"/>
      <c r="Q39" s="845"/>
      <c r="R39" s="842"/>
      <c r="S39" s="843"/>
      <c r="T39" s="845"/>
      <c r="U39" s="842"/>
      <c r="V39" s="843"/>
      <c r="W39" s="845"/>
      <c r="X39" s="464"/>
      <c r="Y39" s="465"/>
      <c r="Z39" s="466"/>
    </row>
    <row r="40" spans="2:26" ht="15" customHeight="1">
      <c r="B40" s="479"/>
      <c r="C40" s="480"/>
      <c r="D40" s="480"/>
      <c r="E40" s="480"/>
      <c r="F40" s="480"/>
      <c r="G40" s="480"/>
      <c r="H40" s="479"/>
      <c r="I40" s="480"/>
      <c r="J40" s="480"/>
      <c r="K40" s="481"/>
      <c r="L40" s="399"/>
      <c r="M40" s="400"/>
      <c r="N40" s="401"/>
      <c r="O40" s="482"/>
      <c r="P40" s="483"/>
      <c r="Q40" s="484"/>
      <c r="R40" s="842"/>
      <c r="S40" s="843"/>
      <c r="T40" s="845"/>
      <c r="U40" s="842"/>
      <c r="V40" s="843"/>
      <c r="W40" s="845"/>
      <c r="X40" s="464"/>
      <c r="Y40" s="465"/>
      <c r="Z40" s="466"/>
    </row>
    <row r="41" spans="2:26" ht="15" customHeight="1">
      <c r="B41" s="479"/>
      <c r="C41" s="480"/>
      <c r="D41" s="480"/>
      <c r="E41" s="480"/>
      <c r="F41" s="480"/>
      <c r="G41" s="480"/>
      <c r="H41" s="479"/>
      <c r="I41" s="480"/>
      <c r="J41" s="480"/>
      <c r="K41" s="481"/>
      <c r="L41" s="399"/>
      <c r="M41" s="400"/>
      <c r="N41" s="401"/>
      <c r="O41" s="482"/>
      <c r="P41" s="483"/>
      <c r="Q41" s="484"/>
      <c r="R41" s="842"/>
      <c r="S41" s="843"/>
      <c r="T41" s="845"/>
      <c r="U41" s="842"/>
      <c r="V41" s="843"/>
      <c r="W41" s="845"/>
      <c r="X41" s="464"/>
      <c r="Y41" s="465"/>
      <c r="Z41" s="466"/>
    </row>
    <row r="42" spans="2:26" ht="15" customHeight="1">
      <c r="B42" s="479"/>
      <c r="C42" s="480"/>
      <c r="D42" s="480"/>
      <c r="E42" s="480"/>
      <c r="F42" s="480"/>
      <c r="G42" s="480"/>
      <c r="H42" s="479"/>
      <c r="I42" s="480"/>
      <c r="J42" s="480"/>
      <c r="K42" s="481"/>
      <c r="L42" s="399"/>
      <c r="M42" s="400"/>
      <c r="N42" s="401"/>
      <c r="O42" s="482"/>
      <c r="P42" s="483"/>
      <c r="Q42" s="484"/>
      <c r="R42" s="842"/>
      <c r="S42" s="843"/>
      <c r="T42" s="845"/>
      <c r="U42" s="842"/>
      <c r="V42" s="843"/>
      <c r="W42" s="845"/>
      <c r="X42" s="464"/>
      <c r="Y42" s="465"/>
      <c r="Z42" s="466"/>
    </row>
    <row r="43" spans="2:26" ht="15" customHeight="1">
      <c r="B43" s="479"/>
      <c r="C43" s="480"/>
      <c r="D43" s="480"/>
      <c r="E43" s="480"/>
      <c r="F43" s="480"/>
      <c r="G43" s="480"/>
      <c r="H43" s="479"/>
      <c r="I43" s="480"/>
      <c r="J43" s="480"/>
      <c r="K43" s="481"/>
      <c r="L43" s="399"/>
      <c r="M43" s="400"/>
      <c r="N43" s="401"/>
      <c r="O43" s="482"/>
      <c r="P43" s="483"/>
      <c r="Q43" s="484"/>
      <c r="R43" s="842"/>
      <c r="S43" s="843"/>
      <c r="T43" s="845"/>
      <c r="U43" s="842"/>
      <c r="V43" s="843"/>
      <c r="W43" s="845"/>
      <c r="X43" s="464"/>
      <c r="Y43" s="465"/>
      <c r="Z43" s="466"/>
    </row>
    <row r="44" spans="2:26" ht="15" customHeight="1">
      <c r="B44" s="479"/>
      <c r="C44" s="480"/>
      <c r="D44" s="480"/>
      <c r="E44" s="480"/>
      <c r="F44" s="480"/>
      <c r="G44" s="480"/>
      <c r="H44" s="479"/>
      <c r="I44" s="480"/>
      <c r="J44" s="480"/>
      <c r="K44" s="481"/>
      <c r="L44" s="399"/>
      <c r="M44" s="400"/>
      <c r="N44" s="401"/>
      <c r="O44" s="482"/>
      <c r="P44" s="483"/>
      <c r="Q44" s="484"/>
      <c r="R44" s="842"/>
      <c r="S44" s="843"/>
      <c r="T44" s="845"/>
      <c r="U44" s="842"/>
      <c r="V44" s="843"/>
      <c r="W44" s="845"/>
      <c r="X44" s="464"/>
      <c r="Y44" s="465"/>
      <c r="Z44" s="466"/>
    </row>
    <row r="45" spans="2:26" ht="15" customHeight="1">
      <c r="B45" s="479"/>
      <c r="C45" s="480"/>
      <c r="D45" s="480"/>
      <c r="E45" s="480"/>
      <c r="F45" s="480"/>
      <c r="G45" s="480"/>
      <c r="H45" s="479"/>
      <c r="I45" s="480"/>
      <c r="J45" s="480"/>
      <c r="K45" s="481"/>
      <c r="L45" s="399"/>
      <c r="M45" s="400"/>
      <c r="N45" s="401"/>
      <c r="O45" s="482"/>
      <c r="P45" s="483"/>
      <c r="Q45" s="484"/>
      <c r="R45" s="842"/>
      <c r="S45" s="843"/>
      <c r="T45" s="845"/>
      <c r="U45" s="842"/>
      <c r="V45" s="843"/>
      <c r="W45" s="845"/>
      <c r="X45" s="464"/>
      <c r="Y45" s="465"/>
      <c r="Z45" s="466"/>
    </row>
    <row r="46" spans="2:26" ht="15" customHeight="1">
      <c r="B46" s="576"/>
      <c r="C46" s="577"/>
      <c r="D46" s="577"/>
      <c r="E46" s="577"/>
      <c r="F46" s="577"/>
      <c r="G46" s="577"/>
      <c r="H46" s="576"/>
      <c r="I46" s="577"/>
      <c r="J46" s="577"/>
      <c r="K46" s="578"/>
      <c r="L46" s="473"/>
      <c r="M46" s="474"/>
      <c r="N46" s="475"/>
      <c r="O46" s="889"/>
      <c r="P46" s="890"/>
      <c r="Q46" s="891"/>
      <c r="R46" s="892"/>
      <c r="S46" s="893"/>
      <c r="T46" s="894"/>
      <c r="U46" s="892"/>
      <c r="V46" s="893"/>
      <c r="W46" s="894"/>
      <c r="X46" s="744"/>
      <c r="Y46" s="745"/>
      <c r="Z46" s="746"/>
    </row>
    <row r="47" spans="2:26" ht="15" customHeight="1" thickBot="1">
      <c r="B47" s="509" t="s">
        <v>154</v>
      </c>
      <c r="C47" s="510"/>
      <c r="D47" s="510"/>
      <c r="E47" s="510"/>
      <c r="F47" s="510"/>
      <c r="G47" s="510"/>
      <c r="H47" s="510"/>
      <c r="I47" s="510"/>
      <c r="J47" s="510"/>
      <c r="K47" s="511"/>
      <c r="L47" s="512">
        <f>SUM(L37:N46)</f>
        <v>3292930</v>
      </c>
      <c r="M47" s="513"/>
      <c r="N47" s="514"/>
      <c r="O47" s="515"/>
      <c r="P47" s="516"/>
      <c r="Q47" s="517"/>
      <c r="R47" s="910"/>
      <c r="S47" s="911"/>
      <c r="T47" s="912"/>
      <c r="U47" s="910"/>
      <c r="V47" s="911"/>
      <c r="W47" s="912"/>
      <c r="X47" s="910"/>
      <c r="Y47" s="911"/>
      <c r="Z47" s="912"/>
    </row>
    <row r="48" spans="2:26" ht="15" customHeight="1" thickTop="1" thickBot="1">
      <c r="B48" s="518" t="s">
        <v>439</v>
      </c>
      <c r="C48" s="519"/>
      <c r="D48" s="519"/>
      <c r="E48" s="519"/>
      <c r="F48" s="519"/>
      <c r="G48" s="519"/>
      <c r="H48" s="519"/>
      <c r="I48" s="519"/>
      <c r="J48" s="519"/>
      <c r="K48" s="520"/>
      <c r="L48" s="898">
        <f>SUM(L34+L47)</f>
        <v>3335710</v>
      </c>
      <c r="M48" s="899"/>
      <c r="N48" s="900"/>
      <c r="O48" s="136"/>
      <c r="P48" s="136"/>
      <c r="Q48" s="136"/>
      <c r="R48" s="137"/>
      <c r="S48" s="137"/>
      <c r="T48" s="137"/>
      <c r="U48" s="137"/>
      <c r="V48" s="137"/>
      <c r="W48" s="137"/>
      <c r="X48" s="137"/>
      <c r="Y48" s="137"/>
      <c r="Z48" s="138"/>
    </row>
    <row r="49" spans="2:26" ht="24" customHeight="1">
      <c r="B49" s="140" t="s">
        <v>435</v>
      </c>
      <c r="C49" s="141"/>
      <c r="D49" s="141"/>
      <c r="E49" s="141"/>
      <c r="F49" s="141"/>
      <c r="G49" s="142"/>
      <c r="H49" s="141"/>
      <c r="I49" s="141"/>
      <c r="J49" s="141"/>
      <c r="K49" s="141"/>
      <c r="L49" s="144"/>
      <c r="M49" s="144"/>
      <c r="N49" s="144"/>
      <c r="O49" s="141"/>
      <c r="P49" s="141"/>
      <c r="Q49" s="141"/>
      <c r="R49" s="141"/>
      <c r="S49" s="141"/>
      <c r="T49" s="141"/>
      <c r="U49" s="141"/>
      <c r="V49" s="141"/>
      <c r="W49" s="141"/>
      <c r="X49" s="141"/>
      <c r="Y49" s="141"/>
      <c r="Z49" s="145"/>
    </row>
    <row r="50" spans="2:26" ht="15" customHeight="1">
      <c r="B50" s="82" t="s">
        <v>444</v>
      </c>
      <c r="C50" s="83"/>
      <c r="D50" s="83"/>
      <c r="E50" s="83"/>
      <c r="F50" s="83"/>
      <c r="G50" s="120"/>
      <c r="H50" s="83"/>
      <c r="I50" s="83"/>
      <c r="J50" s="83"/>
      <c r="K50" s="83"/>
      <c r="L50" s="112"/>
      <c r="M50" s="112"/>
      <c r="N50" s="112"/>
      <c r="O50" s="83"/>
      <c r="P50" s="83"/>
      <c r="Q50" s="83"/>
      <c r="R50" s="83"/>
      <c r="S50" s="83"/>
      <c r="T50" s="83"/>
      <c r="U50" s="83"/>
      <c r="V50" s="83"/>
      <c r="W50" s="83"/>
      <c r="X50" s="83"/>
      <c r="Y50" s="83"/>
      <c r="Z50" s="84"/>
    </row>
    <row r="51" spans="2:26" ht="24.75" customHeight="1">
      <c r="B51" s="387" t="s">
        <v>390</v>
      </c>
      <c r="C51" s="455"/>
      <c r="D51" s="455"/>
      <c r="E51" s="455"/>
      <c r="F51" s="455"/>
      <c r="G51" s="455"/>
      <c r="H51" s="455"/>
      <c r="I51" s="455"/>
      <c r="J51" s="455"/>
      <c r="K51" s="388"/>
      <c r="L51" s="390" t="s">
        <v>150</v>
      </c>
      <c r="M51" s="391"/>
      <c r="N51" s="392"/>
      <c r="O51" s="387" t="s">
        <v>375</v>
      </c>
      <c r="P51" s="455"/>
      <c r="Q51" s="388"/>
      <c r="R51" s="387" t="s">
        <v>376</v>
      </c>
      <c r="S51" s="455"/>
      <c r="T51" s="388"/>
      <c r="U51" s="387" t="s">
        <v>152</v>
      </c>
      <c r="V51" s="455"/>
      <c r="W51" s="388"/>
      <c r="X51" s="436" t="s">
        <v>153</v>
      </c>
      <c r="Y51" s="437"/>
      <c r="Z51" s="438"/>
    </row>
    <row r="52" spans="2:26" ht="15" customHeight="1">
      <c r="B52" s="439" t="s">
        <v>631</v>
      </c>
      <c r="C52" s="440"/>
      <c r="D52" s="440"/>
      <c r="E52" s="440"/>
      <c r="F52" s="440"/>
      <c r="G52" s="440"/>
      <c r="H52" s="440"/>
      <c r="I52" s="440"/>
      <c r="J52" s="440"/>
      <c r="K52" s="441"/>
      <c r="L52" s="427">
        <v>39620</v>
      </c>
      <c r="M52" s="428"/>
      <c r="N52" s="429"/>
      <c r="O52" s="810">
        <v>45041</v>
      </c>
      <c r="P52" s="811"/>
      <c r="Q52" s="813"/>
      <c r="R52" s="810" t="s">
        <v>642</v>
      </c>
      <c r="S52" s="811"/>
      <c r="T52" s="813"/>
      <c r="U52" s="810">
        <v>45332</v>
      </c>
      <c r="V52" s="811"/>
      <c r="W52" s="813"/>
      <c r="X52" s="439" t="s">
        <v>644</v>
      </c>
      <c r="Y52" s="440"/>
      <c r="Z52" s="441"/>
    </row>
    <row r="53" spans="2:26" ht="15" customHeight="1">
      <c r="B53" s="491" t="s">
        <v>632</v>
      </c>
      <c r="C53" s="492"/>
      <c r="D53" s="492"/>
      <c r="E53" s="492"/>
      <c r="F53" s="492"/>
      <c r="G53" s="492"/>
      <c r="H53" s="492"/>
      <c r="I53" s="492"/>
      <c r="J53" s="492"/>
      <c r="K53" s="493"/>
      <c r="L53" s="445">
        <v>16000</v>
      </c>
      <c r="M53" s="446"/>
      <c r="N53" s="447"/>
      <c r="O53" s="850">
        <v>45041</v>
      </c>
      <c r="P53" s="851"/>
      <c r="Q53" s="852"/>
      <c r="R53" s="798" t="s">
        <v>643</v>
      </c>
      <c r="S53" s="799"/>
      <c r="T53" s="801"/>
      <c r="U53" s="798">
        <v>45332</v>
      </c>
      <c r="V53" s="799"/>
      <c r="W53" s="801"/>
      <c r="X53" s="442" t="s">
        <v>645</v>
      </c>
      <c r="Y53" s="443"/>
      <c r="Z53" s="444"/>
    </row>
    <row r="54" spans="2:26" ht="15" customHeight="1">
      <c r="B54" s="479"/>
      <c r="C54" s="480"/>
      <c r="D54" s="480"/>
      <c r="E54" s="480"/>
      <c r="F54" s="480"/>
      <c r="G54" s="480"/>
      <c r="H54" s="480"/>
      <c r="I54" s="480"/>
      <c r="J54" s="480"/>
      <c r="K54" s="481"/>
      <c r="L54" s="399"/>
      <c r="M54" s="400"/>
      <c r="N54" s="401"/>
      <c r="O54" s="482"/>
      <c r="P54" s="483"/>
      <c r="Q54" s="484"/>
      <c r="R54" s="842"/>
      <c r="S54" s="843"/>
      <c r="T54" s="845"/>
      <c r="U54" s="842"/>
      <c r="V54" s="843"/>
      <c r="W54" s="845"/>
      <c r="X54" s="464"/>
      <c r="Y54" s="465"/>
      <c r="Z54" s="466"/>
    </row>
    <row r="55" spans="2:26" ht="15" customHeight="1">
      <c r="B55" s="479"/>
      <c r="C55" s="480"/>
      <c r="D55" s="480"/>
      <c r="E55" s="480"/>
      <c r="F55" s="480"/>
      <c r="G55" s="480"/>
      <c r="H55" s="480"/>
      <c r="I55" s="480"/>
      <c r="J55" s="480"/>
      <c r="K55" s="481"/>
      <c r="L55" s="399"/>
      <c r="M55" s="400"/>
      <c r="N55" s="401"/>
      <c r="O55" s="482"/>
      <c r="P55" s="483"/>
      <c r="Q55" s="484"/>
      <c r="R55" s="842"/>
      <c r="S55" s="843"/>
      <c r="T55" s="845"/>
      <c r="U55" s="842"/>
      <c r="V55" s="843"/>
      <c r="W55" s="845"/>
      <c r="X55" s="464"/>
      <c r="Y55" s="465"/>
      <c r="Z55" s="466"/>
    </row>
    <row r="56" spans="2:26" ht="15" customHeight="1">
      <c r="B56" s="470"/>
      <c r="C56" s="471"/>
      <c r="D56" s="471"/>
      <c r="E56" s="471"/>
      <c r="F56" s="471"/>
      <c r="G56" s="471"/>
      <c r="H56" s="471"/>
      <c r="I56" s="471"/>
      <c r="J56" s="471"/>
      <c r="K56" s="472"/>
      <c r="L56" s="877"/>
      <c r="M56" s="878"/>
      <c r="N56" s="879"/>
      <c r="O56" s="476"/>
      <c r="P56" s="477"/>
      <c r="Q56" s="478"/>
      <c r="R56" s="880"/>
      <c r="S56" s="881"/>
      <c r="T56" s="882"/>
      <c r="U56" s="880"/>
      <c r="V56" s="881"/>
      <c r="W56" s="882"/>
      <c r="X56" s="913"/>
      <c r="Y56" s="914"/>
      <c r="Z56" s="915"/>
    </row>
    <row r="57" spans="2:26" ht="15" customHeight="1">
      <c r="B57" s="419" t="s">
        <v>154</v>
      </c>
      <c r="C57" s="533"/>
      <c r="D57" s="533"/>
      <c r="E57" s="533"/>
      <c r="F57" s="533"/>
      <c r="G57" s="533"/>
      <c r="H57" s="533"/>
      <c r="I57" s="533"/>
      <c r="J57" s="533"/>
      <c r="K57" s="420"/>
      <c r="L57" s="534">
        <f>SUM(L52:N56)</f>
        <v>55620</v>
      </c>
      <c r="M57" s="535"/>
      <c r="N57" s="536"/>
      <c r="O57" s="871"/>
      <c r="P57" s="872"/>
      <c r="Q57" s="873"/>
      <c r="R57" s="874"/>
      <c r="S57" s="875"/>
      <c r="T57" s="876"/>
      <c r="U57" s="874"/>
      <c r="V57" s="875"/>
      <c r="W57" s="876"/>
      <c r="X57" s="874"/>
      <c r="Y57" s="875"/>
      <c r="Z57" s="876"/>
    </row>
    <row r="58" spans="2:26" ht="15" customHeight="1">
      <c r="B58" s="82" t="s">
        <v>445</v>
      </c>
      <c r="C58" s="83"/>
      <c r="D58" s="83"/>
      <c r="E58" s="83"/>
      <c r="F58" s="83"/>
      <c r="G58" s="120"/>
      <c r="H58" s="83"/>
      <c r="I58" s="83"/>
      <c r="J58" s="83"/>
      <c r="K58" s="83"/>
      <c r="L58" s="112"/>
      <c r="M58" s="112"/>
      <c r="N58" s="112"/>
      <c r="O58" s="83"/>
      <c r="P58" s="83"/>
      <c r="Q58" s="83"/>
      <c r="R58" s="83"/>
      <c r="S58" s="83"/>
      <c r="T58" s="83"/>
      <c r="U58" s="83"/>
      <c r="V58" s="83"/>
      <c r="W58" s="83"/>
      <c r="X58" s="83"/>
      <c r="Y58" s="83"/>
      <c r="Z58" s="84"/>
    </row>
    <row r="59" spans="2:26" ht="24.75" customHeight="1">
      <c r="B59" s="387" t="s">
        <v>390</v>
      </c>
      <c r="C59" s="455"/>
      <c r="D59" s="455"/>
      <c r="E59" s="455"/>
      <c r="F59" s="455"/>
      <c r="G59" s="455"/>
      <c r="H59" s="455"/>
      <c r="I59" s="455"/>
      <c r="J59" s="455"/>
      <c r="K59" s="388"/>
      <c r="L59" s="390" t="s">
        <v>150</v>
      </c>
      <c r="M59" s="391"/>
      <c r="N59" s="392"/>
      <c r="O59" s="387" t="s">
        <v>375</v>
      </c>
      <c r="P59" s="455"/>
      <c r="Q59" s="388"/>
      <c r="R59" s="387" t="s">
        <v>376</v>
      </c>
      <c r="S59" s="455"/>
      <c r="T59" s="388"/>
      <c r="U59" s="387" t="s">
        <v>152</v>
      </c>
      <c r="V59" s="455"/>
      <c r="W59" s="388"/>
      <c r="X59" s="436" t="s">
        <v>153</v>
      </c>
      <c r="Y59" s="437"/>
      <c r="Z59" s="438"/>
    </row>
    <row r="60" spans="2:26" ht="15" customHeight="1">
      <c r="B60" s="439" t="s">
        <v>618</v>
      </c>
      <c r="C60" s="440"/>
      <c r="D60" s="440"/>
      <c r="E60" s="440"/>
      <c r="F60" s="440"/>
      <c r="G60" s="440"/>
      <c r="H60" s="440"/>
      <c r="I60" s="440"/>
      <c r="J60" s="440"/>
      <c r="K60" s="441"/>
      <c r="L60" s="427">
        <v>2000</v>
      </c>
      <c r="M60" s="428"/>
      <c r="N60" s="429"/>
      <c r="O60" s="810">
        <v>45041</v>
      </c>
      <c r="P60" s="811"/>
      <c r="Q60" s="813"/>
      <c r="R60" s="810">
        <v>45261</v>
      </c>
      <c r="S60" s="811"/>
      <c r="T60" s="813"/>
      <c r="U60" s="810">
        <v>45332</v>
      </c>
      <c r="V60" s="811"/>
      <c r="W60" s="813"/>
      <c r="X60" s="439" t="s">
        <v>646</v>
      </c>
      <c r="Y60" s="440"/>
      <c r="Z60" s="441"/>
    </row>
    <row r="61" spans="2:26" ht="15" customHeight="1">
      <c r="B61" s="491" t="s">
        <v>619</v>
      </c>
      <c r="C61" s="492"/>
      <c r="D61" s="492"/>
      <c r="E61" s="492"/>
      <c r="F61" s="492"/>
      <c r="G61" s="492"/>
      <c r="H61" s="492"/>
      <c r="I61" s="492"/>
      <c r="J61" s="492"/>
      <c r="K61" s="493"/>
      <c r="L61" s="445">
        <v>1400</v>
      </c>
      <c r="M61" s="446"/>
      <c r="N61" s="447"/>
      <c r="O61" s="850">
        <v>45041</v>
      </c>
      <c r="P61" s="851"/>
      <c r="Q61" s="852"/>
      <c r="R61" s="798">
        <v>45261</v>
      </c>
      <c r="S61" s="799"/>
      <c r="T61" s="801"/>
      <c r="U61" s="798">
        <v>45332</v>
      </c>
      <c r="V61" s="799"/>
      <c r="W61" s="801"/>
      <c r="X61" s="442" t="s">
        <v>647</v>
      </c>
      <c r="Y61" s="443"/>
      <c r="Z61" s="444"/>
    </row>
    <row r="62" spans="2:26" ht="15" customHeight="1">
      <c r="B62" s="491" t="s">
        <v>620</v>
      </c>
      <c r="C62" s="492"/>
      <c r="D62" s="492"/>
      <c r="E62" s="492"/>
      <c r="F62" s="492"/>
      <c r="G62" s="492"/>
      <c r="H62" s="492"/>
      <c r="I62" s="492"/>
      <c r="J62" s="492"/>
      <c r="K62" s="493"/>
      <c r="L62" s="445">
        <v>79800</v>
      </c>
      <c r="M62" s="446"/>
      <c r="N62" s="447"/>
      <c r="O62" s="850">
        <v>45041</v>
      </c>
      <c r="P62" s="851"/>
      <c r="Q62" s="852"/>
      <c r="R62" s="798">
        <v>45261</v>
      </c>
      <c r="S62" s="799"/>
      <c r="T62" s="801"/>
      <c r="U62" s="798">
        <v>45332</v>
      </c>
      <c r="V62" s="799"/>
      <c r="W62" s="801"/>
      <c r="X62" s="442" t="s">
        <v>648</v>
      </c>
      <c r="Y62" s="443"/>
      <c r="Z62" s="444"/>
    </row>
    <row r="63" spans="2:26" ht="15" customHeight="1">
      <c r="B63" s="479"/>
      <c r="C63" s="480"/>
      <c r="D63" s="480"/>
      <c r="E63" s="480"/>
      <c r="F63" s="480"/>
      <c r="G63" s="480"/>
      <c r="H63" s="480"/>
      <c r="I63" s="480"/>
      <c r="J63" s="480"/>
      <c r="K63" s="481"/>
      <c r="L63" s="399"/>
      <c r="M63" s="400"/>
      <c r="N63" s="401"/>
      <c r="O63" s="482"/>
      <c r="P63" s="483"/>
      <c r="Q63" s="484"/>
      <c r="R63" s="842"/>
      <c r="S63" s="843"/>
      <c r="T63" s="845"/>
      <c r="U63" s="842"/>
      <c r="V63" s="843"/>
      <c r="W63" s="845"/>
      <c r="X63" s="464"/>
      <c r="Y63" s="465"/>
      <c r="Z63" s="466"/>
    </row>
    <row r="64" spans="2:26" ht="15" customHeight="1">
      <c r="B64" s="470"/>
      <c r="C64" s="471"/>
      <c r="D64" s="471"/>
      <c r="E64" s="471"/>
      <c r="F64" s="471"/>
      <c r="G64" s="471"/>
      <c r="H64" s="471"/>
      <c r="I64" s="471"/>
      <c r="J64" s="471"/>
      <c r="K64" s="472"/>
      <c r="L64" s="877"/>
      <c r="M64" s="878"/>
      <c r="N64" s="879"/>
      <c r="O64" s="476"/>
      <c r="P64" s="477"/>
      <c r="Q64" s="478"/>
      <c r="R64" s="880"/>
      <c r="S64" s="881"/>
      <c r="T64" s="882"/>
      <c r="U64" s="880"/>
      <c r="V64" s="881"/>
      <c r="W64" s="882"/>
      <c r="X64" s="913"/>
      <c r="Y64" s="914"/>
      <c r="Z64" s="915"/>
    </row>
    <row r="65" spans="2:26" ht="15" customHeight="1">
      <c r="B65" s="419" t="s">
        <v>154</v>
      </c>
      <c r="C65" s="533"/>
      <c r="D65" s="533"/>
      <c r="E65" s="533"/>
      <c r="F65" s="533"/>
      <c r="G65" s="533"/>
      <c r="H65" s="533"/>
      <c r="I65" s="533"/>
      <c r="J65" s="533"/>
      <c r="K65" s="420"/>
      <c r="L65" s="534">
        <f>SUM(L60:N64)</f>
        <v>83200</v>
      </c>
      <c r="M65" s="535"/>
      <c r="N65" s="536"/>
      <c r="O65" s="871"/>
      <c r="P65" s="872"/>
      <c r="Q65" s="873"/>
      <c r="R65" s="874"/>
      <c r="S65" s="875"/>
      <c r="T65" s="876"/>
      <c r="U65" s="874"/>
      <c r="V65" s="875"/>
      <c r="W65" s="876"/>
      <c r="X65" s="874"/>
      <c r="Y65" s="875"/>
      <c r="Z65" s="876"/>
    </row>
    <row r="66" spans="2:26" ht="15" customHeight="1">
      <c r="B66" s="82" t="s">
        <v>446</v>
      </c>
      <c r="C66" s="83"/>
      <c r="D66" s="83"/>
      <c r="E66" s="83"/>
      <c r="F66" s="83"/>
      <c r="G66" s="120"/>
      <c r="H66" s="83"/>
      <c r="I66" s="83"/>
      <c r="J66" s="83"/>
      <c r="K66" s="83"/>
      <c r="L66" s="112"/>
      <c r="M66" s="112"/>
      <c r="N66" s="112"/>
      <c r="O66" s="83"/>
      <c r="P66" s="83"/>
      <c r="Q66" s="83"/>
      <c r="R66" s="83"/>
      <c r="S66" s="83"/>
      <c r="T66" s="83"/>
      <c r="U66" s="83"/>
      <c r="V66" s="83"/>
      <c r="W66" s="83"/>
      <c r="X66" s="83"/>
      <c r="Y66" s="83"/>
      <c r="Z66" s="84"/>
    </row>
    <row r="67" spans="2:26" ht="24.75" customHeight="1">
      <c r="B67" s="387" t="s">
        <v>388</v>
      </c>
      <c r="C67" s="455"/>
      <c r="D67" s="455"/>
      <c r="E67" s="455"/>
      <c r="F67" s="455"/>
      <c r="G67" s="455"/>
      <c r="H67" s="387" t="s">
        <v>390</v>
      </c>
      <c r="I67" s="455"/>
      <c r="J67" s="455"/>
      <c r="K67" s="388"/>
      <c r="L67" s="390" t="s">
        <v>150</v>
      </c>
      <c r="M67" s="391"/>
      <c r="N67" s="392"/>
      <c r="O67" s="387" t="s">
        <v>375</v>
      </c>
      <c r="P67" s="455"/>
      <c r="Q67" s="388"/>
      <c r="R67" s="387" t="s">
        <v>376</v>
      </c>
      <c r="S67" s="455"/>
      <c r="T67" s="388"/>
      <c r="U67" s="387" t="s">
        <v>152</v>
      </c>
      <c r="V67" s="455"/>
      <c r="W67" s="388"/>
      <c r="X67" s="436" t="s">
        <v>153</v>
      </c>
      <c r="Y67" s="437"/>
      <c r="Z67" s="438"/>
    </row>
    <row r="68" spans="2:26" ht="15" customHeight="1">
      <c r="B68" s="439" t="s">
        <v>649</v>
      </c>
      <c r="C68" s="440"/>
      <c r="D68" s="440"/>
      <c r="E68" s="440"/>
      <c r="F68" s="440"/>
      <c r="G68" s="440"/>
      <c r="H68" s="916" t="s">
        <v>651</v>
      </c>
      <c r="I68" s="440"/>
      <c r="J68" s="440"/>
      <c r="K68" s="441"/>
      <c r="L68" s="427">
        <v>1400</v>
      </c>
      <c r="M68" s="428"/>
      <c r="N68" s="429"/>
      <c r="O68" s="810">
        <v>45041</v>
      </c>
      <c r="P68" s="811"/>
      <c r="Q68" s="813"/>
      <c r="R68" s="810">
        <v>45086</v>
      </c>
      <c r="S68" s="811"/>
      <c r="T68" s="813"/>
      <c r="U68" s="810">
        <v>45332</v>
      </c>
      <c r="V68" s="811"/>
      <c r="W68" s="813"/>
      <c r="X68" s="439" t="s">
        <v>653</v>
      </c>
      <c r="Y68" s="440"/>
      <c r="Z68" s="441"/>
    </row>
    <row r="69" spans="2:26" ht="15" customHeight="1">
      <c r="B69" s="491" t="s">
        <v>650</v>
      </c>
      <c r="C69" s="492"/>
      <c r="D69" s="492"/>
      <c r="E69" s="492"/>
      <c r="F69" s="492"/>
      <c r="G69" s="492"/>
      <c r="H69" s="491" t="s">
        <v>652</v>
      </c>
      <c r="I69" s="492"/>
      <c r="J69" s="492"/>
      <c r="K69" s="493"/>
      <c r="L69" s="445">
        <v>80800</v>
      </c>
      <c r="M69" s="446"/>
      <c r="N69" s="447"/>
      <c r="O69" s="850">
        <v>45041</v>
      </c>
      <c r="P69" s="851"/>
      <c r="Q69" s="852"/>
      <c r="R69" s="798">
        <v>45086</v>
      </c>
      <c r="S69" s="799"/>
      <c r="T69" s="801"/>
      <c r="U69" s="798">
        <v>45332</v>
      </c>
      <c r="V69" s="799"/>
      <c r="W69" s="801"/>
      <c r="X69" s="442" t="s">
        <v>654</v>
      </c>
      <c r="Y69" s="443"/>
      <c r="Z69" s="444"/>
    </row>
    <row r="70" spans="2:26" ht="15" customHeight="1">
      <c r="B70" s="479"/>
      <c r="C70" s="480"/>
      <c r="D70" s="480"/>
      <c r="E70" s="480"/>
      <c r="F70" s="480"/>
      <c r="G70" s="480"/>
      <c r="H70" s="479"/>
      <c r="I70" s="480"/>
      <c r="J70" s="480"/>
      <c r="K70" s="481"/>
      <c r="L70" s="399"/>
      <c r="M70" s="400"/>
      <c r="N70" s="401"/>
      <c r="O70" s="482"/>
      <c r="P70" s="483"/>
      <c r="Q70" s="484"/>
      <c r="R70" s="842"/>
      <c r="S70" s="843"/>
      <c r="T70" s="845"/>
      <c r="U70" s="842"/>
      <c r="V70" s="843"/>
      <c r="W70" s="845"/>
      <c r="X70" s="464"/>
      <c r="Y70" s="465"/>
      <c r="Z70" s="466"/>
    </row>
    <row r="71" spans="2:26" ht="15" customHeight="1">
      <c r="B71" s="479"/>
      <c r="C71" s="480"/>
      <c r="D71" s="480"/>
      <c r="E71" s="480"/>
      <c r="F71" s="480"/>
      <c r="G71" s="480"/>
      <c r="H71" s="479"/>
      <c r="I71" s="480"/>
      <c r="J71" s="480"/>
      <c r="K71" s="481"/>
      <c r="L71" s="399"/>
      <c r="M71" s="400"/>
      <c r="N71" s="401"/>
      <c r="O71" s="482"/>
      <c r="P71" s="483"/>
      <c r="Q71" s="484"/>
      <c r="R71" s="842"/>
      <c r="S71" s="843"/>
      <c r="T71" s="845"/>
      <c r="U71" s="842"/>
      <c r="V71" s="843"/>
      <c r="W71" s="845"/>
      <c r="X71" s="464"/>
      <c r="Y71" s="465"/>
      <c r="Z71" s="466"/>
    </row>
    <row r="72" spans="2:26" ht="15" customHeight="1">
      <c r="B72" s="470"/>
      <c r="C72" s="471"/>
      <c r="D72" s="471"/>
      <c r="E72" s="471"/>
      <c r="F72" s="471"/>
      <c r="G72" s="471"/>
      <c r="H72" s="470"/>
      <c r="I72" s="471"/>
      <c r="J72" s="471"/>
      <c r="K72" s="472"/>
      <c r="L72" s="877"/>
      <c r="M72" s="878"/>
      <c r="N72" s="879"/>
      <c r="O72" s="476"/>
      <c r="P72" s="477"/>
      <c r="Q72" s="478"/>
      <c r="R72" s="880"/>
      <c r="S72" s="881"/>
      <c r="T72" s="882"/>
      <c r="U72" s="880"/>
      <c r="V72" s="881"/>
      <c r="W72" s="882"/>
      <c r="X72" s="913"/>
      <c r="Y72" s="914"/>
      <c r="Z72" s="915"/>
    </row>
    <row r="73" spans="2:26" ht="15" customHeight="1">
      <c r="B73" s="419" t="s">
        <v>154</v>
      </c>
      <c r="C73" s="533"/>
      <c r="D73" s="533"/>
      <c r="E73" s="533"/>
      <c r="F73" s="533"/>
      <c r="G73" s="533"/>
      <c r="H73" s="533"/>
      <c r="I73" s="533"/>
      <c r="J73" s="533"/>
      <c r="K73" s="420"/>
      <c r="L73" s="534">
        <f>SUM(L68:N72)</f>
        <v>82200</v>
      </c>
      <c r="M73" s="535"/>
      <c r="N73" s="536"/>
      <c r="O73" s="871"/>
      <c r="P73" s="872"/>
      <c r="Q73" s="873"/>
      <c r="R73" s="874"/>
      <c r="S73" s="875"/>
      <c r="T73" s="876"/>
      <c r="U73" s="874"/>
      <c r="V73" s="875"/>
      <c r="W73" s="876"/>
      <c r="X73" s="874"/>
      <c r="Y73" s="875"/>
      <c r="Z73" s="876"/>
    </row>
    <row r="74" spans="2:26" ht="15" customHeight="1">
      <c r="B74" s="82" t="s">
        <v>447</v>
      </c>
      <c r="C74" s="83"/>
      <c r="D74" s="83"/>
      <c r="E74" s="83"/>
      <c r="F74" s="83"/>
      <c r="G74" s="120"/>
      <c r="H74" s="83"/>
      <c r="I74" s="83"/>
      <c r="J74" s="83"/>
      <c r="K74" s="83"/>
      <c r="L74" s="112"/>
      <c r="M74" s="112"/>
      <c r="N74" s="112"/>
      <c r="O74" s="83"/>
      <c r="P74" s="83"/>
      <c r="Q74" s="83"/>
      <c r="R74" s="83"/>
      <c r="S74" s="83"/>
      <c r="T74" s="83"/>
      <c r="U74" s="83"/>
      <c r="V74" s="83"/>
      <c r="W74" s="83"/>
      <c r="X74" s="83"/>
      <c r="Y74" s="83"/>
      <c r="Z74" s="84"/>
    </row>
    <row r="75" spans="2:26" ht="24.75" customHeight="1">
      <c r="B75" s="387" t="s">
        <v>388</v>
      </c>
      <c r="C75" s="455"/>
      <c r="D75" s="455"/>
      <c r="E75" s="455"/>
      <c r="F75" s="455"/>
      <c r="G75" s="455"/>
      <c r="H75" s="387" t="s">
        <v>390</v>
      </c>
      <c r="I75" s="455"/>
      <c r="J75" s="455"/>
      <c r="K75" s="388"/>
      <c r="L75" s="390" t="s">
        <v>150</v>
      </c>
      <c r="M75" s="391"/>
      <c r="N75" s="392"/>
      <c r="O75" s="387" t="s">
        <v>375</v>
      </c>
      <c r="P75" s="455"/>
      <c r="Q75" s="388"/>
      <c r="R75" s="387" t="s">
        <v>376</v>
      </c>
      <c r="S75" s="455"/>
      <c r="T75" s="388"/>
      <c r="U75" s="387" t="s">
        <v>152</v>
      </c>
      <c r="V75" s="455"/>
      <c r="W75" s="388"/>
      <c r="X75" s="436" t="s">
        <v>153</v>
      </c>
      <c r="Y75" s="437"/>
      <c r="Z75" s="438"/>
    </row>
    <row r="76" spans="2:26" ht="15" customHeight="1">
      <c r="B76" s="439" t="s">
        <v>662</v>
      </c>
      <c r="C76" s="440"/>
      <c r="D76" s="440"/>
      <c r="E76" s="440"/>
      <c r="F76" s="440"/>
      <c r="G76" s="440"/>
      <c r="H76" s="439"/>
      <c r="I76" s="440"/>
      <c r="J76" s="440"/>
      <c r="K76" s="441"/>
      <c r="L76" s="427">
        <v>299100</v>
      </c>
      <c r="M76" s="428"/>
      <c r="N76" s="429"/>
      <c r="O76" s="810">
        <v>45041</v>
      </c>
      <c r="P76" s="811"/>
      <c r="Q76" s="813"/>
      <c r="R76" s="810" t="s">
        <v>621</v>
      </c>
      <c r="S76" s="811"/>
      <c r="T76" s="813"/>
      <c r="U76" s="810">
        <v>45332</v>
      </c>
      <c r="V76" s="811"/>
      <c r="W76" s="813"/>
      <c r="X76" s="439" t="s">
        <v>655</v>
      </c>
      <c r="Y76" s="440"/>
      <c r="Z76" s="441"/>
    </row>
    <row r="77" spans="2:26" ht="15" customHeight="1">
      <c r="B77" s="464"/>
      <c r="C77" s="465"/>
      <c r="D77" s="465"/>
      <c r="E77" s="465"/>
      <c r="F77" s="465"/>
      <c r="G77" s="465"/>
      <c r="H77" s="464"/>
      <c r="I77" s="465"/>
      <c r="J77" s="465"/>
      <c r="K77" s="466"/>
      <c r="L77" s="399"/>
      <c r="M77" s="400"/>
      <c r="N77" s="401"/>
      <c r="O77" s="842"/>
      <c r="P77" s="843"/>
      <c r="Q77" s="845"/>
      <c r="R77" s="842"/>
      <c r="S77" s="843"/>
      <c r="T77" s="845"/>
      <c r="U77" s="842"/>
      <c r="V77" s="843"/>
      <c r="W77" s="845"/>
      <c r="X77" s="464"/>
      <c r="Y77" s="465"/>
      <c r="Z77" s="466"/>
    </row>
    <row r="78" spans="2:26" ht="15" customHeight="1">
      <c r="B78" s="464"/>
      <c r="C78" s="465"/>
      <c r="D78" s="465"/>
      <c r="E78" s="465"/>
      <c r="F78" s="465"/>
      <c r="G78" s="465"/>
      <c r="H78" s="464"/>
      <c r="I78" s="465"/>
      <c r="J78" s="465"/>
      <c r="K78" s="466"/>
      <c r="L78" s="399"/>
      <c r="M78" s="400"/>
      <c r="N78" s="401"/>
      <c r="O78" s="842"/>
      <c r="P78" s="843"/>
      <c r="Q78" s="845"/>
      <c r="R78" s="842"/>
      <c r="S78" s="843"/>
      <c r="T78" s="845"/>
      <c r="U78" s="842"/>
      <c r="V78" s="843"/>
      <c r="W78" s="845"/>
      <c r="X78" s="464"/>
      <c r="Y78" s="465"/>
      <c r="Z78" s="466"/>
    </row>
    <row r="79" spans="2:26" ht="15" hidden="1" customHeight="1">
      <c r="B79" s="479"/>
      <c r="C79" s="480"/>
      <c r="D79" s="480"/>
      <c r="E79" s="480"/>
      <c r="F79" s="480"/>
      <c r="G79" s="480"/>
      <c r="H79" s="479"/>
      <c r="I79" s="480"/>
      <c r="J79" s="480"/>
      <c r="K79" s="481"/>
      <c r="L79" s="399"/>
      <c r="M79" s="400"/>
      <c r="N79" s="401"/>
      <c r="O79" s="482"/>
      <c r="P79" s="483"/>
      <c r="Q79" s="484"/>
      <c r="R79" s="842"/>
      <c r="S79" s="843"/>
      <c r="T79" s="845"/>
      <c r="U79" s="842"/>
      <c r="V79" s="843"/>
      <c r="W79" s="845"/>
      <c r="X79" s="464"/>
      <c r="Y79" s="465"/>
      <c r="Z79" s="466"/>
    </row>
    <row r="80" spans="2:26" ht="15" hidden="1" customHeight="1">
      <c r="B80" s="479"/>
      <c r="C80" s="480"/>
      <c r="D80" s="480"/>
      <c r="E80" s="480"/>
      <c r="F80" s="480"/>
      <c r="G80" s="480"/>
      <c r="H80" s="479"/>
      <c r="I80" s="480"/>
      <c r="J80" s="480"/>
      <c r="K80" s="481"/>
      <c r="L80" s="399"/>
      <c r="M80" s="400"/>
      <c r="N80" s="401"/>
      <c r="O80" s="482"/>
      <c r="P80" s="483"/>
      <c r="Q80" s="484"/>
      <c r="R80" s="842"/>
      <c r="S80" s="843"/>
      <c r="T80" s="845"/>
      <c r="U80" s="842"/>
      <c r="V80" s="843"/>
      <c r="W80" s="845"/>
      <c r="X80" s="464"/>
      <c r="Y80" s="465"/>
      <c r="Z80" s="466"/>
    </row>
    <row r="81" spans="2:26" ht="15" hidden="1" customHeight="1">
      <c r="B81" s="479"/>
      <c r="C81" s="480"/>
      <c r="D81" s="480"/>
      <c r="E81" s="480"/>
      <c r="F81" s="480"/>
      <c r="G81" s="480"/>
      <c r="H81" s="479"/>
      <c r="I81" s="480"/>
      <c r="J81" s="480"/>
      <c r="K81" s="481"/>
      <c r="L81" s="399"/>
      <c r="M81" s="400"/>
      <c r="N81" s="401"/>
      <c r="O81" s="482"/>
      <c r="P81" s="483"/>
      <c r="Q81" s="484"/>
      <c r="R81" s="842"/>
      <c r="S81" s="843"/>
      <c r="T81" s="845"/>
      <c r="U81" s="842"/>
      <c r="V81" s="843"/>
      <c r="W81" s="845"/>
      <c r="X81" s="464"/>
      <c r="Y81" s="465"/>
      <c r="Z81" s="466"/>
    </row>
    <row r="82" spans="2:26" ht="15" hidden="1" customHeight="1">
      <c r="B82" s="479"/>
      <c r="C82" s="480"/>
      <c r="D82" s="480"/>
      <c r="E82" s="480"/>
      <c r="F82" s="480"/>
      <c r="G82" s="480"/>
      <c r="H82" s="479"/>
      <c r="I82" s="480"/>
      <c r="J82" s="480"/>
      <c r="K82" s="481"/>
      <c r="L82" s="399"/>
      <c r="M82" s="400"/>
      <c r="N82" s="401"/>
      <c r="O82" s="482"/>
      <c r="P82" s="483"/>
      <c r="Q82" s="484"/>
      <c r="R82" s="842"/>
      <c r="S82" s="843"/>
      <c r="T82" s="845"/>
      <c r="U82" s="842"/>
      <c r="V82" s="843"/>
      <c r="W82" s="845"/>
      <c r="X82" s="464"/>
      <c r="Y82" s="465"/>
      <c r="Z82" s="466"/>
    </row>
    <row r="83" spans="2:26" ht="15" hidden="1" customHeight="1">
      <c r="B83" s="479"/>
      <c r="C83" s="480"/>
      <c r="D83" s="480"/>
      <c r="E83" s="480"/>
      <c r="F83" s="480"/>
      <c r="G83" s="480"/>
      <c r="H83" s="479"/>
      <c r="I83" s="480"/>
      <c r="J83" s="480"/>
      <c r="K83" s="481"/>
      <c r="L83" s="399"/>
      <c r="M83" s="400"/>
      <c r="N83" s="401"/>
      <c r="O83" s="482"/>
      <c r="P83" s="483"/>
      <c r="Q83" s="484"/>
      <c r="R83" s="842"/>
      <c r="S83" s="843"/>
      <c r="T83" s="845"/>
      <c r="U83" s="842"/>
      <c r="V83" s="843"/>
      <c r="W83" s="845"/>
      <c r="X83" s="464"/>
      <c r="Y83" s="465"/>
      <c r="Z83" s="466"/>
    </row>
    <row r="84" spans="2:26" ht="15" customHeight="1">
      <c r="B84" s="479"/>
      <c r="C84" s="480"/>
      <c r="D84" s="480"/>
      <c r="E84" s="480"/>
      <c r="F84" s="480"/>
      <c r="G84" s="480"/>
      <c r="H84" s="479"/>
      <c r="I84" s="480"/>
      <c r="J84" s="480"/>
      <c r="K84" s="481"/>
      <c r="L84" s="399"/>
      <c r="M84" s="400"/>
      <c r="N84" s="401"/>
      <c r="O84" s="482"/>
      <c r="P84" s="483"/>
      <c r="Q84" s="484"/>
      <c r="R84" s="842"/>
      <c r="S84" s="843"/>
      <c r="T84" s="845"/>
      <c r="U84" s="842"/>
      <c r="V84" s="843"/>
      <c r="W84" s="845"/>
      <c r="X84" s="464"/>
      <c r="Y84" s="465"/>
      <c r="Z84" s="466"/>
    </row>
    <row r="85" spans="2:26" ht="15" customHeight="1">
      <c r="B85" s="470"/>
      <c r="C85" s="471"/>
      <c r="D85" s="471"/>
      <c r="E85" s="471"/>
      <c r="F85" s="471"/>
      <c r="G85" s="471"/>
      <c r="H85" s="470"/>
      <c r="I85" s="471"/>
      <c r="J85" s="471"/>
      <c r="K85" s="472"/>
      <c r="L85" s="877"/>
      <c r="M85" s="878"/>
      <c r="N85" s="879"/>
      <c r="O85" s="476"/>
      <c r="P85" s="477"/>
      <c r="Q85" s="478"/>
      <c r="R85" s="880"/>
      <c r="S85" s="881"/>
      <c r="T85" s="882"/>
      <c r="U85" s="880"/>
      <c r="V85" s="881"/>
      <c r="W85" s="882"/>
      <c r="X85" s="913"/>
      <c r="Y85" s="914"/>
      <c r="Z85" s="915"/>
    </row>
    <row r="86" spans="2:26" ht="15" customHeight="1" thickBot="1">
      <c r="B86" s="419" t="s">
        <v>154</v>
      </c>
      <c r="C86" s="533"/>
      <c r="D86" s="533"/>
      <c r="E86" s="533"/>
      <c r="F86" s="533"/>
      <c r="G86" s="533"/>
      <c r="H86" s="533"/>
      <c r="I86" s="533"/>
      <c r="J86" s="533"/>
      <c r="K86" s="420"/>
      <c r="L86" s="534">
        <f>SUM(L76:N85)</f>
        <v>299100</v>
      </c>
      <c r="M86" s="535"/>
      <c r="N86" s="536"/>
      <c r="O86" s="871"/>
      <c r="P86" s="872"/>
      <c r="Q86" s="873"/>
      <c r="R86" s="874"/>
      <c r="S86" s="875"/>
      <c r="T86" s="876"/>
      <c r="U86" s="874"/>
      <c r="V86" s="875"/>
      <c r="W86" s="876"/>
      <c r="X86" s="874"/>
      <c r="Y86" s="875"/>
      <c r="Z86" s="876"/>
    </row>
    <row r="87" spans="2:26" ht="15" customHeight="1" thickTop="1" thickBot="1">
      <c r="B87" s="518" t="s">
        <v>441</v>
      </c>
      <c r="C87" s="519"/>
      <c r="D87" s="519"/>
      <c r="E87" s="519"/>
      <c r="F87" s="519"/>
      <c r="G87" s="519"/>
      <c r="H87" s="519"/>
      <c r="I87" s="519"/>
      <c r="J87" s="519"/>
      <c r="K87" s="520"/>
      <c r="L87" s="883">
        <f>SUM(L57+L65+L73+L86)</f>
        <v>520120</v>
      </c>
      <c r="M87" s="884"/>
      <c r="N87" s="885"/>
      <c r="O87" s="146"/>
      <c r="P87" s="146"/>
      <c r="Q87" s="146"/>
      <c r="R87" s="147"/>
      <c r="S87" s="147"/>
      <c r="T87" s="147"/>
      <c r="U87" s="147"/>
      <c r="V87" s="147"/>
      <c r="W87" s="147"/>
      <c r="X87" s="147"/>
      <c r="Y87" s="147"/>
      <c r="Z87" s="148"/>
    </row>
    <row r="88" spans="2:26" ht="24" customHeight="1">
      <c r="B88" s="140" t="s">
        <v>448</v>
      </c>
      <c r="C88" s="141"/>
      <c r="D88" s="141"/>
      <c r="E88" s="141"/>
      <c r="F88" s="141"/>
      <c r="G88" s="142"/>
      <c r="H88" s="143"/>
      <c r="I88" s="141"/>
      <c r="J88" s="141"/>
      <c r="K88" s="141"/>
      <c r="L88" s="144"/>
      <c r="M88" s="144"/>
      <c r="N88" s="144"/>
      <c r="O88" s="141"/>
      <c r="P88" s="141"/>
      <c r="Q88" s="141"/>
      <c r="R88" s="141"/>
      <c r="S88" s="141"/>
      <c r="T88" s="141"/>
      <c r="U88" s="141"/>
      <c r="V88" s="141"/>
      <c r="W88" s="141"/>
      <c r="X88" s="141"/>
      <c r="Y88" s="141"/>
      <c r="Z88" s="145"/>
    </row>
    <row r="89" spans="2:26" ht="24.75" customHeight="1">
      <c r="B89" s="387" t="s">
        <v>388</v>
      </c>
      <c r="C89" s="455"/>
      <c r="D89" s="455"/>
      <c r="E89" s="455"/>
      <c r="F89" s="455"/>
      <c r="G89" s="455"/>
      <c r="H89" s="387" t="s">
        <v>389</v>
      </c>
      <c r="I89" s="455"/>
      <c r="J89" s="455"/>
      <c r="K89" s="388"/>
      <c r="L89" s="390" t="s">
        <v>150</v>
      </c>
      <c r="M89" s="391"/>
      <c r="N89" s="392"/>
      <c r="O89" s="387" t="s">
        <v>375</v>
      </c>
      <c r="P89" s="455"/>
      <c r="Q89" s="388"/>
      <c r="R89" s="387" t="s">
        <v>376</v>
      </c>
      <c r="S89" s="455"/>
      <c r="T89" s="388"/>
      <c r="U89" s="387" t="s">
        <v>152</v>
      </c>
      <c r="V89" s="455"/>
      <c r="W89" s="388"/>
      <c r="X89" s="436" t="s">
        <v>153</v>
      </c>
      <c r="Y89" s="437"/>
      <c r="Z89" s="438"/>
    </row>
    <row r="90" spans="2:26" ht="15" customHeight="1">
      <c r="B90" s="439" t="s">
        <v>662</v>
      </c>
      <c r="C90" s="440"/>
      <c r="D90" s="440"/>
      <c r="E90" s="440"/>
      <c r="F90" s="440"/>
      <c r="G90" s="440"/>
      <c r="H90" s="439"/>
      <c r="I90" s="440"/>
      <c r="J90" s="440"/>
      <c r="K90" s="441"/>
      <c r="L90" s="427">
        <v>1600000</v>
      </c>
      <c r="M90" s="428"/>
      <c r="N90" s="429"/>
      <c r="O90" s="810">
        <v>45041</v>
      </c>
      <c r="P90" s="811"/>
      <c r="Q90" s="813"/>
      <c r="R90" s="810" t="s">
        <v>621</v>
      </c>
      <c r="S90" s="811"/>
      <c r="T90" s="813"/>
      <c r="U90" s="810">
        <v>45301</v>
      </c>
      <c r="V90" s="811"/>
      <c r="W90" s="813"/>
      <c r="X90" s="439" t="s">
        <v>656</v>
      </c>
      <c r="Y90" s="440"/>
      <c r="Z90" s="441"/>
    </row>
    <row r="91" spans="2:26" ht="15" customHeight="1">
      <c r="B91" s="464"/>
      <c r="C91" s="465"/>
      <c r="D91" s="465"/>
      <c r="E91" s="465"/>
      <c r="F91" s="465"/>
      <c r="G91" s="465"/>
      <c r="H91" s="464"/>
      <c r="I91" s="465"/>
      <c r="J91" s="465"/>
      <c r="K91" s="466"/>
      <c r="L91" s="399"/>
      <c r="M91" s="400"/>
      <c r="N91" s="401"/>
      <c r="O91" s="842"/>
      <c r="P91" s="843"/>
      <c r="Q91" s="845"/>
      <c r="R91" s="842"/>
      <c r="S91" s="843"/>
      <c r="T91" s="845"/>
      <c r="U91" s="842"/>
      <c r="V91" s="843"/>
      <c r="W91" s="845"/>
      <c r="X91" s="464"/>
      <c r="Y91" s="465"/>
      <c r="Z91" s="466"/>
    </row>
    <row r="92" spans="2:26" ht="15" customHeight="1">
      <c r="B92" s="464"/>
      <c r="C92" s="465"/>
      <c r="D92" s="465"/>
      <c r="E92" s="465"/>
      <c r="F92" s="465"/>
      <c r="G92" s="465"/>
      <c r="H92" s="464"/>
      <c r="I92" s="465"/>
      <c r="J92" s="465"/>
      <c r="K92" s="466"/>
      <c r="L92" s="399"/>
      <c r="M92" s="400"/>
      <c r="N92" s="401"/>
      <c r="O92" s="842"/>
      <c r="P92" s="843"/>
      <c r="Q92" s="845"/>
      <c r="R92" s="842"/>
      <c r="S92" s="843"/>
      <c r="T92" s="845"/>
      <c r="U92" s="842"/>
      <c r="V92" s="843"/>
      <c r="W92" s="845"/>
      <c r="X92" s="464"/>
      <c r="Y92" s="465"/>
      <c r="Z92" s="466"/>
    </row>
    <row r="93" spans="2:26" ht="15" hidden="1" customHeight="1">
      <c r="B93" s="479"/>
      <c r="C93" s="480"/>
      <c r="D93" s="480"/>
      <c r="E93" s="480"/>
      <c r="F93" s="480"/>
      <c r="G93" s="480"/>
      <c r="H93" s="479"/>
      <c r="I93" s="480"/>
      <c r="J93" s="480"/>
      <c r="K93" s="481"/>
      <c r="L93" s="399"/>
      <c r="M93" s="400"/>
      <c r="N93" s="401"/>
      <c r="O93" s="482"/>
      <c r="P93" s="483"/>
      <c r="Q93" s="484"/>
      <c r="R93" s="842"/>
      <c r="S93" s="843"/>
      <c r="T93" s="845"/>
      <c r="U93" s="842"/>
      <c r="V93" s="843"/>
      <c r="W93" s="845"/>
      <c r="X93" s="464"/>
      <c r="Y93" s="465"/>
      <c r="Z93" s="466"/>
    </row>
    <row r="94" spans="2:26" ht="15" hidden="1" customHeight="1">
      <c r="B94" s="479"/>
      <c r="C94" s="480"/>
      <c r="D94" s="480"/>
      <c r="E94" s="480"/>
      <c r="F94" s="480"/>
      <c r="G94" s="480"/>
      <c r="H94" s="479"/>
      <c r="I94" s="480"/>
      <c r="J94" s="480"/>
      <c r="K94" s="481"/>
      <c r="L94" s="399"/>
      <c r="M94" s="400"/>
      <c r="N94" s="401"/>
      <c r="O94" s="482"/>
      <c r="P94" s="483"/>
      <c r="Q94" s="484"/>
      <c r="R94" s="842"/>
      <c r="S94" s="843"/>
      <c r="T94" s="845"/>
      <c r="U94" s="842"/>
      <c r="V94" s="843"/>
      <c r="W94" s="845"/>
      <c r="X94" s="464"/>
      <c r="Y94" s="465"/>
      <c r="Z94" s="466"/>
    </row>
    <row r="95" spans="2:26" ht="15" hidden="1" customHeight="1">
      <c r="B95" s="479"/>
      <c r="C95" s="480"/>
      <c r="D95" s="480"/>
      <c r="E95" s="480"/>
      <c r="F95" s="480"/>
      <c r="G95" s="480"/>
      <c r="H95" s="479"/>
      <c r="I95" s="480"/>
      <c r="J95" s="480"/>
      <c r="K95" s="481"/>
      <c r="L95" s="399"/>
      <c r="M95" s="400"/>
      <c r="N95" s="401"/>
      <c r="O95" s="482"/>
      <c r="P95" s="483"/>
      <c r="Q95" s="484"/>
      <c r="R95" s="842"/>
      <c r="S95" s="843"/>
      <c r="T95" s="845"/>
      <c r="U95" s="842"/>
      <c r="V95" s="843"/>
      <c r="W95" s="845"/>
      <c r="X95" s="464"/>
      <c r="Y95" s="465"/>
      <c r="Z95" s="466"/>
    </row>
    <row r="96" spans="2:26" ht="15" hidden="1" customHeight="1">
      <c r="B96" s="479"/>
      <c r="C96" s="480"/>
      <c r="D96" s="480"/>
      <c r="E96" s="480"/>
      <c r="F96" s="480"/>
      <c r="G96" s="480"/>
      <c r="H96" s="479"/>
      <c r="I96" s="480"/>
      <c r="J96" s="480"/>
      <c r="K96" s="481"/>
      <c r="L96" s="399"/>
      <c r="M96" s="400"/>
      <c r="N96" s="401"/>
      <c r="O96" s="482"/>
      <c r="P96" s="483"/>
      <c r="Q96" s="484"/>
      <c r="R96" s="842"/>
      <c r="S96" s="843"/>
      <c r="T96" s="845"/>
      <c r="U96" s="842"/>
      <c r="V96" s="843"/>
      <c r="W96" s="845"/>
      <c r="X96" s="464"/>
      <c r="Y96" s="465"/>
      <c r="Z96" s="466"/>
    </row>
    <row r="97" spans="2:26" ht="15" hidden="1" customHeight="1">
      <c r="B97" s="479"/>
      <c r="C97" s="480"/>
      <c r="D97" s="480"/>
      <c r="E97" s="480"/>
      <c r="F97" s="480"/>
      <c r="G97" s="480"/>
      <c r="H97" s="479"/>
      <c r="I97" s="480"/>
      <c r="J97" s="480"/>
      <c r="K97" s="481"/>
      <c r="L97" s="399"/>
      <c r="M97" s="400"/>
      <c r="N97" s="401"/>
      <c r="O97" s="482"/>
      <c r="P97" s="483"/>
      <c r="Q97" s="484"/>
      <c r="R97" s="842"/>
      <c r="S97" s="843"/>
      <c r="T97" s="845"/>
      <c r="U97" s="842"/>
      <c r="V97" s="843"/>
      <c r="W97" s="845"/>
      <c r="X97" s="464"/>
      <c r="Y97" s="465"/>
      <c r="Z97" s="466"/>
    </row>
    <row r="98" spans="2:26" ht="15" customHeight="1">
      <c r="B98" s="479"/>
      <c r="C98" s="480"/>
      <c r="D98" s="480"/>
      <c r="E98" s="480"/>
      <c r="F98" s="480"/>
      <c r="G98" s="480"/>
      <c r="H98" s="479"/>
      <c r="I98" s="480"/>
      <c r="J98" s="480"/>
      <c r="K98" s="481"/>
      <c r="L98" s="399"/>
      <c r="M98" s="400"/>
      <c r="N98" s="401"/>
      <c r="O98" s="482"/>
      <c r="P98" s="483"/>
      <c r="Q98" s="484"/>
      <c r="R98" s="842"/>
      <c r="S98" s="843"/>
      <c r="T98" s="845"/>
      <c r="U98" s="842"/>
      <c r="V98" s="843"/>
      <c r="W98" s="845"/>
      <c r="X98" s="464"/>
      <c r="Y98" s="465"/>
      <c r="Z98" s="466"/>
    </row>
    <row r="99" spans="2:26" ht="15" customHeight="1" thickBot="1">
      <c r="B99" s="549"/>
      <c r="C99" s="550"/>
      <c r="D99" s="550"/>
      <c r="E99" s="550"/>
      <c r="F99" s="550"/>
      <c r="G99" s="550"/>
      <c r="H99" s="549"/>
      <c r="I99" s="550"/>
      <c r="J99" s="550"/>
      <c r="K99" s="551"/>
      <c r="L99" s="473"/>
      <c r="M99" s="474"/>
      <c r="N99" s="475"/>
      <c r="O99" s="889"/>
      <c r="P99" s="890"/>
      <c r="Q99" s="891"/>
      <c r="R99" s="892"/>
      <c r="S99" s="893"/>
      <c r="T99" s="894"/>
      <c r="U99" s="892"/>
      <c r="V99" s="893"/>
      <c r="W99" s="894"/>
      <c r="X99" s="744"/>
      <c r="Y99" s="745"/>
      <c r="Z99" s="746"/>
    </row>
    <row r="100" spans="2:26" ht="15" customHeight="1" thickTop="1" thickBot="1">
      <c r="B100" s="546" t="s">
        <v>154</v>
      </c>
      <c r="C100" s="547"/>
      <c r="D100" s="547"/>
      <c r="E100" s="547"/>
      <c r="F100" s="547"/>
      <c r="G100" s="547"/>
      <c r="H100" s="547"/>
      <c r="I100" s="547"/>
      <c r="J100" s="547"/>
      <c r="K100" s="548"/>
      <c r="L100" s="883">
        <f>SUM(L90:N99)</f>
        <v>1600000</v>
      </c>
      <c r="M100" s="884"/>
      <c r="N100" s="885"/>
      <c r="O100" s="555"/>
      <c r="P100" s="556"/>
      <c r="Q100" s="557"/>
      <c r="R100" s="886"/>
      <c r="S100" s="887"/>
      <c r="T100" s="888"/>
      <c r="U100" s="886"/>
      <c r="V100" s="887"/>
      <c r="W100" s="888"/>
      <c r="X100" s="886"/>
      <c r="Y100" s="887"/>
      <c r="Z100" s="888"/>
    </row>
    <row r="101" spans="2:26" ht="24" customHeight="1">
      <c r="B101" s="151" t="s">
        <v>436</v>
      </c>
      <c r="C101" s="115"/>
      <c r="D101" s="115"/>
      <c r="E101" s="115"/>
      <c r="F101" s="115"/>
      <c r="G101" s="118"/>
      <c r="H101" s="139"/>
      <c r="I101" s="115"/>
      <c r="J101" s="115"/>
      <c r="K101" s="115"/>
      <c r="L101" s="116"/>
      <c r="M101" s="116"/>
      <c r="N101" s="116"/>
      <c r="O101" s="115"/>
      <c r="P101" s="115"/>
      <c r="Q101" s="115"/>
      <c r="R101" s="115"/>
      <c r="S101" s="115"/>
      <c r="T101" s="115"/>
      <c r="U101" s="115"/>
      <c r="V101" s="115"/>
      <c r="W101" s="115"/>
      <c r="X101" s="115"/>
      <c r="Y101" s="115"/>
      <c r="Z101" s="117"/>
    </row>
    <row r="102" spans="2:26" ht="24.75" customHeight="1">
      <c r="B102" s="387" t="s">
        <v>377</v>
      </c>
      <c r="C102" s="455"/>
      <c r="D102" s="455"/>
      <c r="E102" s="455"/>
      <c r="F102" s="455"/>
      <c r="G102" s="455"/>
      <c r="H102" s="455"/>
      <c r="I102" s="455"/>
      <c r="J102" s="455"/>
      <c r="K102" s="388"/>
      <c r="L102" s="390" t="s">
        <v>150</v>
      </c>
      <c r="M102" s="391"/>
      <c r="N102" s="392"/>
      <c r="O102" s="387" t="s">
        <v>375</v>
      </c>
      <c r="P102" s="455"/>
      <c r="Q102" s="388"/>
      <c r="R102" s="387" t="s">
        <v>376</v>
      </c>
      <c r="S102" s="455"/>
      <c r="T102" s="388"/>
      <c r="U102" s="387" t="s">
        <v>152</v>
      </c>
      <c r="V102" s="455"/>
      <c r="W102" s="388"/>
      <c r="X102" s="436" t="s">
        <v>153</v>
      </c>
      <c r="Y102" s="437"/>
      <c r="Z102" s="438"/>
    </row>
    <row r="103" spans="2:26" ht="15" customHeight="1" thickBot="1">
      <c r="B103" s="576" t="s">
        <v>378</v>
      </c>
      <c r="C103" s="577"/>
      <c r="D103" s="577"/>
      <c r="E103" s="577"/>
      <c r="F103" s="577"/>
      <c r="G103" s="577"/>
      <c r="H103" s="577"/>
      <c r="I103" s="577"/>
      <c r="J103" s="577"/>
      <c r="K103" s="578"/>
      <c r="L103" s="567">
        <f>L26*0.1</f>
        <v>195000</v>
      </c>
      <c r="M103" s="568"/>
      <c r="N103" s="569"/>
      <c r="O103" s="570"/>
      <c r="P103" s="571"/>
      <c r="Q103" s="572"/>
      <c r="R103" s="895"/>
      <c r="S103" s="896"/>
      <c r="T103" s="897"/>
      <c r="U103" s="895"/>
      <c r="V103" s="896"/>
      <c r="W103" s="897"/>
      <c r="X103" s="895"/>
      <c r="Y103" s="896"/>
      <c r="Z103" s="897"/>
    </row>
    <row r="104" spans="2:26" ht="15" customHeight="1" thickTop="1" thickBot="1">
      <c r="B104" s="561" t="s">
        <v>154</v>
      </c>
      <c r="C104" s="562"/>
      <c r="D104" s="562"/>
      <c r="E104" s="562"/>
      <c r="F104" s="562"/>
      <c r="G104" s="562"/>
      <c r="H104" s="562"/>
      <c r="I104" s="562"/>
      <c r="J104" s="562"/>
      <c r="K104" s="563"/>
      <c r="L104" s="898">
        <f>SUM(L103)</f>
        <v>195000</v>
      </c>
      <c r="M104" s="899"/>
      <c r="N104" s="900"/>
      <c r="O104" s="901"/>
      <c r="P104" s="902"/>
      <c r="Q104" s="903"/>
      <c r="R104" s="904"/>
      <c r="S104" s="905"/>
      <c r="T104" s="906"/>
      <c r="U104" s="904"/>
      <c r="V104" s="905"/>
      <c r="W104" s="906"/>
      <c r="X104" s="904"/>
      <c r="Y104" s="905"/>
      <c r="Z104" s="906"/>
    </row>
    <row r="105" spans="2:26" ht="23.25" customHeight="1" thickTop="1">
      <c r="B105" s="149" t="s">
        <v>449</v>
      </c>
      <c r="C105" s="150"/>
      <c r="D105" s="150"/>
      <c r="E105" s="150"/>
      <c r="F105" s="150"/>
      <c r="G105" s="150"/>
      <c r="H105" s="150"/>
      <c r="I105" s="150"/>
      <c r="J105" s="150"/>
      <c r="K105" s="150"/>
      <c r="L105" s="406">
        <f>L48+L87+L100+L104</f>
        <v>5650830</v>
      </c>
      <c r="M105" s="407"/>
      <c r="N105" s="408"/>
      <c r="O105" s="579"/>
      <c r="P105" s="579"/>
      <c r="Q105" s="579"/>
      <c r="R105" s="579"/>
      <c r="S105" s="579"/>
      <c r="T105" s="579"/>
      <c r="U105" s="579"/>
      <c r="V105" s="579"/>
      <c r="W105" s="579"/>
      <c r="X105" s="579"/>
      <c r="Y105" s="579"/>
      <c r="Z105" s="580"/>
    </row>
    <row r="106" spans="2:26" ht="26.25" customHeight="1">
      <c r="B106" s="135" t="s">
        <v>440</v>
      </c>
      <c r="C106" s="121"/>
      <c r="D106" s="121"/>
      <c r="E106" s="121"/>
      <c r="F106" s="121"/>
      <c r="G106" s="131"/>
      <c r="H106" s="132"/>
      <c r="I106" s="121"/>
      <c r="J106" s="121"/>
      <c r="K106" s="121"/>
      <c r="L106" s="122"/>
      <c r="M106" s="122"/>
      <c r="N106" s="122"/>
      <c r="O106" s="121"/>
      <c r="P106" s="121"/>
      <c r="Q106" s="121"/>
      <c r="R106" s="121"/>
      <c r="S106" s="121"/>
      <c r="T106" s="121"/>
      <c r="U106" s="121"/>
      <c r="V106" s="121"/>
      <c r="W106" s="121"/>
      <c r="X106" s="121"/>
      <c r="Y106" s="121"/>
      <c r="Z106" s="123"/>
    </row>
    <row r="107" spans="2:26" ht="24.75" customHeight="1">
      <c r="B107" s="387" t="s">
        <v>377</v>
      </c>
      <c r="C107" s="455"/>
      <c r="D107" s="455"/>
      <c r="E107" s="455"/>
      <c r="F107" s="455"/>
      <c r="G107" s="455"/>
      <c r="H107" s="455"/>
      <c r="I107" s="455"/>
      <c r="J107" s="455"/>
      <c r="K107" s="388"/>
      <c r="L107" s="390" t="s">
        <v>150</v>
      </c>
      <c r="M107" s="391"/>
      <c r="N107" s="392"/>
      <c r="O107" s="387" t="s">
        <v>375</v>
      </c>
      <c r="P107" s="455"/>
      <c r="Q107" s="388"/>
      <c r="R107" s="387" t="s">
        <v>376</v>
      </c>
      <c r="S107" s="455"/>
      <c r="T107" s="388"/>
      <c r="U107" s="387" t="s">
        <v>152</v>
      </c>
      <c r="V107" s="455"/>
      <c r="W107" s="388"/>
      <c r="X107" s="436" t="s">
        <v>153</v>
      </c>
      <c r="Y107" s="437"/>
      <c r="Z107" s="438"/>
    </row>
    <row r="108" spans="2:26" ht="15" customHeight="1" thickBot="1">
      <c r="B108" s="576" t="s">
        <v>391</v>
      </c>
      <c r="C108" s="577"/>
      <c r="D108" s="577"/>
      <c r="E108" s="577"/>
      <c r="F108" s="577"/>
      <c r="G108" s="577"/>
      <c r="H108" s="577"/>
      <c r="I108" s="577"/>
      <c r="J108" s="577"/>
      <c r="K108" s="578"/>
      <c r="L108" s="433">
        <f>ROUNDDOWN((L26+L105)*0.1,0)</f>
        <v>760083</v>
      </c>
      <c r="M108" s="434"/>
      <c r="N108" s="435"/>
      <c r="O108" s="570"/>
      <c r="P108" s="571"/>
      <c r="Q108" s="572"/>
      <c r="R108" s="895"/>
      <c r="S108" s="896"/>
      <c r="T108" s="897"/>
      <c r="U108" s="895"/>
      <c r="V108" s="896"/>
      <c r="W108" s="897"/>
      <c r="X108" s="895"/>
      <c r="Y108" s="896"/>
      <c r="Z108" s="897"/>
    </row>
    <row r="109" spans="2:26" ht="15" customHeight="1" thickTop="1">
      <c r="B109" s="456" t="s">
        <v>154</v>
      </c>
      <c r="C109" s="457"/>
      <c r="D109" s="457"/>
      <c r="E109" s="457"/>
      <c r="F109" s="457"/>
      <c r="G109" s="457"/>
      <c r="H109" s="457"/>
      <c r="I109" s="457"/>
      <c r="J109" s="457"/>
      <c r="K109" s="458"/>
      <c r="L109" s="406">
        <f>SUM(L108)</f>
        <v>760083</v>
      </c>
      <c r="M109" s="407"/>
      <c r="N109" s="408"/>
      <c r="O109" s="573"/>
      <c r="P109" s="574"/>
      <c r="Q109" s="575"/>
      <c r="R109" s="448"/>
      <c r="S109" s="449"/>
      <c r="T109" s="450"/>
      <c r="U109" s="448"/>
      <c r="V109" s="449"/>
      <c r="W109" s="450"/>
      <c r="X109" s="448"/>
      <c r="Y109" s="449"/>
      <c r="Z109" s="450"/>
    </row>
    <row r="110" spans="2:26" ht="15" customHeight="1">
      <c r="B110" s="80"/>
      <c r="C110" s="80"/>
      <c r="D110" s="80"/>
      <c r="E110" s="80"/>
      <c r="F110" s="80"/>
      <c r="G110" s="80"/>
      <c r="H110" s="80"/>
      <c r="I110" s="80"/>
      <c r="J110" s="80"/>
      <c r="K110" s="80"/>
      <c r="L110" s="119"/>
      <c r="M110" s="119"/>
      <c r="N110" s="119"/>
      <c r="O110" s="133"/>
      <c r="P110" s="133"/>
      <c r="Q110" s="133"/>
      <c r="R110" s="81"/>
      <c r="S110" s="81"/>
      <c r="T110" s="81"/>
      <c r="U110" s="81"/>
      <c r="V110" s="81"/>
      <c r="W110" s="81"/>
      <c r="X110" s="81"/>
      <c r="Y110" s="81"/>
      <c r="Z110" s="81"/>
    </row>
    <row r="111" spans="2:26" ht="15" customHeight="1">
      <c r="B111" s="153" t="s">
        <v>664</v>
      </c>
      <c r="C111" s="113"/>
      <c r="D111" s="113"/>
      <c r="E111" s="113"/>
      <c r="F111" s="113"/>
      <c r="G111" s="113"/>
      <c r="H111" s="113"/>
      <c r="I111" s="113"/>
      <c r="J111" s="113"/>
      <c r="K111" s="113"/>
      <c r="L111" s="114"/>
      <c r="M111" s="114"/>
      <c r="N111" s="114"/>
      <c r="O111" s="113"/>
      <c r="P111" s="113"/>
      <c r="Q111" s="113"/>
      <c r="R111" s="113"/>
      <c r="S111" s="113"/>
      <c r="T111" s="113"/>
      <c r="U111" s="113"/>
      <c r="V111" s="113"/>
      <c r="W111" s="113"/>
      <c r="X111" s="113"/>
      <c r="Y111" s="113"/>
      <c r="Z111" s="113"/>
    </row>
    <row r="112" spans="2:26" ht="15" customHeight="1">
      <c r="B112" s="586" t="s">
        <v>155</v>
      </c>
      <c r="C112" s="587"/>
      <c r="D112" s="587"/>
      <c r="E112" s="587"/>
      <c r="F112" s="588"/>
      <c r="G112" s="586" t="s">
        <v>156</v>
      </c>
      <c r="H112" s="587"/>
      <c r="I112" s="587"/>
      <c r="J112" s="587"/>
      <c r="K112" s="588"/>
      <c r="L112" s="589" t="s">
        <v>157</v>
      </c>
      <c r="M112" s="589"/>
      <c r="N112" s="589"/>
      <c r="O112" s="590" t="s">
        <v>158</v>
      </c>
      <c r="P112" s="590"/>
      <c r="Q112" s="590"/>
      <c r="R112" s="590"/>
      <c r="S112" s="590"/>
      <c r="T112" s="590"/>
      <c r="U112" s="590"/>
      <c r="V112" s="590"/>
      <c r="W112" s="590"/>
      <c r="X112" s="590"/>
      <c r="Y112" s="590"/>
      <c r="Z112" s="590"/>
    </row>
    <row r="113" spans="2:26" ht="15" customHeight="1">
      <c r="B113" s="464" t="s">
        <v>147</v>
      </c>
      <c r="C113" s="465"/>
      <c r="D113" s="465"/>
      <c r="E113" s="465"/>
      <c r="F113" s="466"/>
      <c r="G113" s="464"/>
      <c r="H113" s="465"/>
      <c r="I113" s="465"/>
      <c r="J113" s="465"/>
      <c r="K113" s="466"/>
      <c r="L113" s="426">
        <v>91081</v>
      </c>
      <c r="M113" s="426"/>
      <c r="N113" s="426"/>
      <c r="O113" s="907"/>
      <c r="P113" s="907"/>
      <c r="Q113" s="907"/>
      <c r="R113" s="907"/>
      <c r="S113" s="907"/>
      <c r="T113" s="907"/>
      <c r="U113" s="907"/>
      <c r="V113" s="907"/>
      <c r="W113" s="907"/>
      <c r="X113" s="907"/>
      <c r="Y113" s="907"/>
      <c r="Z113" s="907"/>
    </row>
    <row r="114" spans="2:26" ht="15" customHeight="1" thickBot="1">
      <c r="B114" s="467" t="s">
        <v>72</v>
      </c>
      <c r="C114" s="468"/>
      <c r="D114" s="468"/>
      <c r="E114" s="468"/>
      <c r="F114" s="469"/>
      <c r="G114" s="467"/>
      <c r="H114" s="468"/>
      <c r="I114" s="468"/>
      <c r="J114" s="468"/>
      <c r="K114" s="469"/>
      <c r="L114" s="908"/>
      <c r="M114" s="908"/>
      <c r="N114" s="908"/>
      <c r="O114" s="909"/>
      <c r="P114" s="909"/>
      <c r="Q114" s="909"/>
      <c r="R114" s="909"/>
      <c r="S114" s="909"/>
      <c r="T114" s="909"/>
      <c r="U114" s="909"/>
      <c r="V114" s="909"/>
      <c r="W114" s="909"/>
      <c r="X114" s="909"/>
      <c r="Y114" s="909"/>
      <c r="Z114" s="909"/>
    </row>
    <row r="115" spans="2:26" ht="15" customHeight="1" thickTop="1">
      <c r="B115" s="456" t="s">
        <v>148</v>
      </c>
      <c r="C115" s="457"/>
      <c r="D115" s="457"/>
      <c r="E115" s="457"/>
      <c r="F115" s="457"/>
      <c r="G115" s="457"/>
      <c r="H115" s="457"/>
      <c r="I115" s="457"/>
      <c r="J115" s="457"/>
      <c r="K115" s="458"/>
      <c r="L115" s="581">
        <f>SUM(L113:N114)</f>
        <v>91081</v>
      </c>
      <c r="M115" s="581"/>
      <c r="N115" s="581"/>
      <c r="O115" s="582"/>
      <c r="P115" s="582"/>
      <c r="Q115" s="582"/>
      <c r="R115" s="582"/>
      <c r="S115" s="582"/>
      <c r="T115" s="582"/>
      <c r="U115" s="582"/>
      <c r="V115" s="582"/>
      <c r="W115" s="582"/>
      <c r="X115" s="582"/>
      <c r="Y115" s="582"/>
      <c r="Z115" s="582"/>
    </row>
    <row r="116" spans="2:26" ht="15" customHeight="1">
      <c r="L116" s="78"/>
      <c r="M116" s="78"/>
      <c r="N116" s="78"/>
    </row>
    <row r="117" spans="2:26" ht="15" customHeight="1">
      <c r="L117" s="78"/>
      <c r="M117" s="78"/>
      <c r="N117" s="78"/>
    </row>
  </sheetData>
  <mergeCells count="566">
    <mergeCell ref="B87:K87"/>
    <mergeCell ref="B30:K30"/>
    <mergeCell ref="B31:K31"/>
    <mergeCell ref="B32:K32"/>
    <mergeCell ref="B33:K33"/>
    <mergeCell ref="B51:K51"/>
    <mergeCell ref="L87:N87"/>
    <mergeCell ref="O84:Q84"/>
    <mergeCell ref="R84:T84"/>
    <mergeCell ref="B69:G69"/>
    <mergeCell ref="H69:K69"/>
    <mergeCell ref="L69:N69"/>
    <mergeCell ref="O69:Q69"/>
    <mergeCell ref="R69:T69"/>
    <mergeCell ref="B65:K65"/>
    <mergeCell ref="L65:N65"/>
    <mergeCell ref="O65:Q65"/>
    <mergeCell ref="R65:T65"/>
    <mergeCell ref="B61:K61"/>
    <mergeCell ref="B62:K62"/>
    <mergeCell ref="B63:K63"/>
    <mergeCell ref="B64:K64"/>
    <mergeCell ref="B60:K60"/>
    <mergeCell ref="L63:N63"/>
    <mergeCell ref="B48:K48"/>
    <mergeCell ref="B52:K52"/>
    <mergeCell ref="B53:K53"/>
    <mergeCell ref="B54:K54"/>
    <mergeCell ref="L48:N48"/>
    <mergeCell ref="X85:Z85"/>
    <mergeCell ref="B86:K86"/>
    <mergeCell ref="L86:N86"/>
    <mergeCell ref="O86:Q86"/>
    <mergeCell ref="R86:T86"/>
    <mergeCell ref="U86:W86"/>
    <mergeCell ref="X86:Z86"/>
    <mergeCell ref="B85:G85"/>
    <mergeCell ref="H85:K85"/>
    <mergeCell ref="L85:N85"/>
    <mergeCell ref="O85:Q85"/>
    <mergeCell ref="R85:T85"/>
    <mergeCell ref="U85:W85"/>
    <mergeCell ref="X83:Z83"/>
    <mergeCell ref="B84:G84"/>
    <mergeCell ref="H84:K84"/>
    <mergeCell ref="L84:N84"/>
    <mergeCell ref="L62:N62"/>
    <mergeCell ref="O62:Q62"/>
    <mergeCell ref="X84:Z84"/>
    <mergeCell ref="B83:G83"/>
    <mergeCell ref="H83:K83"/>
    <mergeCell ref="L83:N83"/>
    <mergeCell ref="O83:Q83"/>
    <mergeCell ref="R83:T83"/>
    <mergeCell ref="U83:W83"/>
    <mergeCell ref="X81:Z81"/>
    <mergeCell ref="B82:G82"/>
    <mergeCell ref="H82:K82"/>
    <mergeCell ref="L82:N82"/>
    <mergeCell ref="O82:Q82"/>
    <mergeCell ref="R82:T82"/>
    <mergeCell ref="U82:W82"/>
    <mergeCell ref="X82:Z82"/>
    <mergeCell ref="B81:G81"/>
    <mergeCell ref="H81:K81"/>
    <mergeCell ref="L81:N81"/>
    <mergeCell ref="O81:Q81"/>
    <mergeCell ref="R81:T81"/>
    <mergeCell ref="U81:W81"/>
    <mergeCell ref="U84:W84"/>
    <mergeCell ref="X79:Z79"/>
    <mergeCell ref="B80:G80"/>
    <mergeCell ref="H80:K80"/>
    <mergeCell ref="L80:N80"/>
    <mergeCell ref="O80:Q80"/>
    <mergeCell ref="R80:T80"/>
    <mergeCell ref="U80:W80"/>
    <mergeCell ref="X80:Z80"/>
    <mergeCell ref="B79:G79"/>
    <mergeCell ref="H79:K79"/>
    <mergeCell ref="L79:N79"/>
    <mergeCell ref="O79:Q79"/>
    <mergeCell ref="R79:T79"/>
    <mergeCell ref="U79:W79"/>
    <mergeCell ref="X77:Z77"/>
    <mergeCell ref="B78:G78"/>
    <mergeCell ref="H78:K78"/>
    <mergeCell ref="L78:N78"/>
    <mergeCell ref="O78:Q78"/>
    <mergeCell ref="R78:T78"/>
    <mergeCell ref="U78:W78"/>
    <mergeCell ref="X78:Z78"/>
    <mergeCell ref="B77:G77"/>
    <mergeCell ref="H77:K77"/>
    <mergeCell ref="L77:N77"/>
    <mergeCell ref="O77:Q77"/>
    <mergeCell ref="R77:T77"/>
    <mergeCell ref="U77:W77"/>
    <mergeCell ref="X75:Z75"/>
    <mergeCell ref="B76:G76"/>
    <mergeCell ref="H76:K76"/>
    <mergeCell ref="L76:N76"/>
    <mergeCell ref="O76:Q76"/>
    <mergeCell ref="R76:T76"/>
    <mergeCell ref="U76:W76"/>
    <mergeCell ref="X76:Z76"/>
    <mergeCell ref="B75:G75"/>
    <mergeCell ref="H75:K75"/>
    <mergeCell ref="L75:N75"/>
    <mergeCell ref="O75:Q75"/>
    <mergeCell ref="R75:T75"/>
    <mergeCell ref="U75:W75"/>
    <mergeCell ref="X72:Z72"/>
    <mergeCell ref="B73:K73"/>
    <mergeCell ref="L73:N73"/>
    <mergeCell ref="O73:Q73"/>
    <mergeCell ref="R73:T73"/>
    <mergeCell ref="U73:W73"/>
    <mergeCell ref="X73:Z73"/>
    <mergeCell ref="B72:G72"/>
    <mergeCell ref="H72:K72"/>
    <mergeCell ref="L72:N72"/>
    <mergeCell ref="O72:Q72"/>
    <mergeCell ref="R72:T72"/>
    <mergeCell ref="U72:W72"/>
    <mergeCell ref="X70:Z70"/>
    <mergeCell ref="B71:G71"/>
    <mergeCell ref="H71:K71"/>
    <mergeCell ref="L71:N71"/>
    <mergeCell ref="O71:Q71"/>
    <mergeCell ref="R71:T71"/>
    <mergeCell ref="U71:W71"/>
    <mergeCell ref="X71:Z71"/>
    <mergeCell ref="B70:G70"/>
    <mergeCell ref="H70:K70"/>
    <mergeCell ref="L70:N70"/>
    <mergeCell ref="O70:Q70"/>
    <mergeCell ref="R70:T70"/>
    <mergeCell ref="U70:W70"/>
    <mergeCell ref="X69:Z69"/>
    <mergeCell ref="X67:Z67"/>
    <mergeCell ref="B68:G68"/>
    <mergeCell ref="H68:K68"/>
    <mergeCell ref="L68:N68"/>
    <mergeCell ref="O68:Q68"/>
    <mergeCell ref="R68:T68"/>
    <mergeCell ref="U68:W68"/>
    <mergeCell ref="X68:Z68"/>
    <mergeCell ref="B67:G67"/>
    <mergeCell ref="H67:K67"/>
    <mergeCell ref="L67:N67"/>
    <mergeCell ref="O67:Q67"/>
    <mergeCell ref="R67:T67"/>
    <mergeCell ref="U67:W67"/>
    <mergeCell ref="U69:W69"/>
    <mergeCell ref="U65:W65"/>
    <mergeCell ref="X65:Z65"/>
    <mergeCell ref="L64:N64"/>
    <mergeCell ref="O64:Q64"/>
    <mergeCell ref="R64:T64"/>
    <mergeCell ref="U64:W64"/>
    <mergeCell ref="L61:N61"/>
    <mergeCell ref="O61:Q61"/>
    <mergeCell ref="R61:T61"/>
    <mergeCell ref="U61:W61"/>
    <mergeCell ref="X61:Z61"/>
    <mergeCell ref="R62:T62"/>
    <mergeCell ref="U62:W62"/>
    <mergeCell ref="X64:Z64"/>
    <mergeCell ref="X62:Z62"/>
    <mergeCell ref="O63:Q63"/>
    <mergeCell ref="R63:T63"/>
    <mergeCell ref="U63:W63"/>
    <mergeCell ref="X63:Z63"/>
    <mergeCell ref="X59:Z59"/>
    <mergeCell ref="L60:N60"/>
    <mergeCell ref="O60:Q60"/>
    <mergeCell ref="R60:T60"/>
    <mergeCell ref="U60:W60"/>
    <mergeCell ref="X60:Z60"/>
    <mergeCell ref="L59:N59"/>
    <mergeCell ref="O59:Q59"/>
    <mergeCell ref="R59:T59"/>
    <mergeCell ref="U59:W59"/>
    <mergeCell ref="B59:K59"/>
    <mergeCell ref="B47:K47"/>
    <mergeCell ref="L47:N47"/>
    <mergeCell ref="O47:Q47"/>
    <mergeCell ref="R47:T47"/>
    <mergeCell ref="U47:W47"/>
    <mergeCell ref="X47:Z47"/>
    <mergeCell ref="X45:Z45"/>
    <mergeCell ref="B46:G46"/>
    <mergeCell ref="H46:K46"/>
    <mergeCell ref="L46:N46"/>
    <mergeCell ref="O46:Q46"/>
    <mergeCell ref="R46:T46"/>
    <mergeCell ref="U46:W46"/>
    <mergeCell ref="X46:Z46"/>
    <mergeCell ref="B45:G45"/>
    <mergeCell ref="H45:K45"/>
    <mergeCell ref="L45:N45"/>
    <mergeCell ref="O45:Q45"/>
    <mergeCell ref="R45:T45"/>
    <mergeCell ref="U45:W45"/>
    <mergeCell ref="X56:Z56"/>
    <mergeCell ref="B57:K57"/>
    <mergeCell ref="L57:N57"/>
    <mergeCell ref="X43:Z43"/>
    <mergeCell ref="B44:G44"/>
    <mergeCell ref="H44:K44"/>
    <mergeCell ref="L44:N44"/>
    <mergeCell ref="O44:Q44"/>
    <mergeCell ref="R44:T44"/>
    <mergeCell ref="U44:W44"/>
    <mergeCell ref="X44:Z44"/>
    <mergeCell ref="B43:G43"/>
    <mergeCell ref="H43:K43"/>
    <mergeCell ref="L43:N43"/>
    <mergeCell ref="O43:Q43"/>
    <mergeCell ref="R43:T43"/>
    <mergeCell ref="U43:W43"/>
    <mergeCell ref="X41:Z41"/>
    <mergeCell ref="B42:G42"/>
    <mergeCell ref="H42:K42"/>
    <mergeCell ref="L42:N42"/>
    <mergeCell ref="O42:Q42"/>
    <mergeCell ref="R42:T42"/>
    <mergeCell ref="U42:W42"/>
    <mergeCell ref="X42:Z42"/>
    <mergeCell ref="B41:G41"/>
    <mergeCell ref="H41:K41"/>
    <mergeCell ref="L41:N41"/>
    <mergeCell ref="O41:Q41"/>
    <mergeCell ref="R41:T41"/>
    <mergeCell ref="U41:W41"/>
    <mergeCell ref="X39:Z39"/>
    <mergeCell ref="B40:G40"/>
    <mergeCell ref="H40:K40"/>
    <mergeCell ref="L40:N40"/>
    <mergeCell ref="O40:Q40"/>
    <mergeCell ref="R40:T40"/>
    <mergeCell ref="U40:W40"/>
    <mergeCell ref="X40:Z40"/>
    <mergeCell ref="B39:G39"/>
    <mergeCell ref="H39:K39"/>
    <mergeCell ref="L39:N39"/>
    <mergeCell ref="O39:Q39"/>
    <mergeCell ref="R39:T39"/>
    <mergeCell ref="U39:W39"/>
    <mergeCell ref="X37:Z37"/>
    <mergeCell ref="B38:G38"/>
    <mergeCell ref="H38:K38"/>
    <mergeCell ref="L38:N38"/>
    <mergeCell ref="O38:Q38"/>
    <mergeCell ref="R38:T38"/>
    <mergeCell ref="U38:W38"/>
    <mergeCell ref="X38:Z38"/>
    <mergeCell ref="B37:G37"/>
    <mergeCell ref="H37:K37"/>
    <mergeCell ref="L37:N37"/>
    <mergeCell ref="O37:Q37"/>
    <mergeCell ref="R37:T37"/>
    <mergeCell ref="U37:W37"/>
    <mergeCell ref="B115:K115"/>
    <mergeCell ref="L115:N115"/>
    <mergeCell ref="O115:Z115"/>
    <mergeCell ref="B36:G36"/>
    <mergeCell ref="H36:K36"/>
    <mergeCell ref="L36:N36"/>
    <mergeCell ref="O36:Q36"/>
    <mergeCell ref="R36:T36"/>
    <mergeCell ref="U36:W36"/>
    <mergeCell ref="X36:Z36"/>
    <mergeCell ref="B113:F113"/>
    <mergeCell ref="G113:K113"/>
    <mergeCell ref="L113:N113"/>
    <mergeCell ref="O113:Z113"/>
    <mergeCell ref="B114:F114"/>
    <mergeCell ref="G114:K114"/>
    <mergeCell ref="L114:N114"/>
    <mergeCell ref="O114:Z114"/>
    <mergeCell ref="B112:F112"/>
    <mergeCell ref="G112:K112"/>
    <mergeCell ref="L112:N112"/>
    <mergeCell ref="O112:Z112"/>
    <mergeCell ref="B109:K109"/>
    <mergeCell ref="L109:N109"/>
    <mergeCell ref="O109:Q109"/>
    <mergeCell ref="R109:T109"/>
    <mergeCell ref="U109:W109"/>
    <mergeCell ref="X109:Z109"/>
    <mergeCell ref="B108:K108"/>
    <mergeCell ref="L108:N108"/>
    <mergeCell ref="O108:Q108"/>
    <mergeCell ref="R108:T108"/>
    <mergeCell ref="U108:W108"/>
    <mergeCell ref="X108:Z108"/>
    <mergeCell ref="B107:K107"/>
    <mergeCell ref="L107:N107"/>
    <mergeCell ref="O107:Q107"/>
    <mergeCell ref="R107:T107"/>
    <mergeCell ref="U107:W107"/>
    <mergeCell ref="X107:Z107"/>
    <mergeCell ref="B104:K104"/>
    <mergeCell ref="L104:N104"/>
    <mergeCell ref="O104:Q104"/>
    <mergeCell ref="R104:T104"/>
    <mergeCell ref="U104:W104"/>
    <mergeCell ref="X104:Z104"/>
    <mergeCell ref="O105:Z105"/>
    <mergeCell ref="L105:N105"/>
    <mergeCell ref="B103:K103"/>
    <mergeCell ref="L103:N103"/>
    <mergeCell ref="O103:Q103"/>
    <mergeCell ref="R103:T103"/>
    <mergeCell ref="U103:W103"/>
    <mergeCell ref="X103:Z103"/>
    <mergeCell ref="B102:K102"/>
    <mergeCell ref="L102:N102"/>
    <mergeCell ref="O102:Q102"/>
    <mergeCell ref="R102:T102"/>
    <mergeCell ref="U102:W102"/>
    <mergeCell ref="X102:Z102"/>
    <mergeCell ref="X99:Z99"/>
    <mergeCell ref="B100:K100"/>
    <mergeCell ref="L100:N100"/>
    <mergeCell ref="O100:Q100"/>
    <mergeCell ref="R100:T100"/>
    <mergeCell ref="U100:W100"/>
    <mergeCell ref="X100:Z100"/>
    <mergeCell ref="B99:G99"/>
    <mergeCell ref="H99:K99"/>
    <mergeCell ref="L99:N99"/>
    <mergeCell ref="O99:Q99"/>
    <mergeCell ref="R99:T99"/>
    <mergeCell ref="U99:W99"/>
    <mergeCell ref="X97:Z97"/>
    <mergeCell ref="B98:G98"/>
    <mergeCell ref="H98:K98"/>
    <mergeCell ref="L98:N98"/>
    <mergeCell ref="O98:Q98"/>
    <mergeCell ref="R98:T98"/>
    <mergeCell ref="U98:W98"/>
    <mergeCell ref="X98:Z98"/>
    <mergeCell ref="B97:G97"/>
    <mergeCell ref="H97:K97"/>
    <mergeCell ref="L97:N97"/>
    <mergeCell ref="O97:Q97"/>
    <mergeCell ref="R97:T97"/>
    <mergeCell ref="U97:W97"/>
    <mergeCell ref="X95:Z95"/>
    <mergeCell ref="B96:G96"/>
    <mergeCell ref="H96:K96"/>
    <mergeCell ref="L96:N96"/>
    <mergeCell ref="O96:Q96"/>
    <mergeCell ref="R96:T96"/>
    <mergeCell ref="U96:W96"/>
    <mergeCell ref="X96:Z96"/>
    <mergeCell ref="B95:G95"/>
    <mergeCell ref="H95:K95"/>
    <mergeCell ref="L95:N95"/>
    <mergeCell ref="O95:Q95"/>
    <mergeCell ref="R95:T95"/>
    <mergeCell ref="U95:W95"/>
    <mergeCell ref="X93:Z93"/>
    <mergeCell ref="B94:G94"/>
    <mergeCell ref="H94:K94"/>
    <mergeCell ref="L94:N94"/>
    <mergeCell ref="O94:Q94"/>
    <mergeCell ref="R94:T94"/>
    <mergeCell ref="U94:W94"/>
    <mergeCell ref="X94:Z94"/>
    <mergeCell ref="B93:G93"/>
    <mergeCell ref="H93:K93"/>
    <mergeCell ref="L93:N93"/>
    <mergeCell ref="O93:Q93"/>
    <mergeCell ref="R93:T93"/>
    <mergeCell ref="U93:W93"/>
    <mergeCell ref="X91:Z91"/>
    <mergeCell ref="B92:G92"/>
    <mergeCell ref="H92:K92"/>
    <mergeCell ref="L92:N92"/>
    <mergeCell ref="O92:Q92"/>
    <mergeCell ref="R92:T92"/>
    <mergeCell ref="U92:W92"/>
    <mergeCell ref="X92:Z92"/>
    <mergeCell ref="B91:G91"/>
    <mergeCell ref="H91:K91"/>
    <mergeCell ref="L91:N91"/>
    <mergeCell ref="O91:Q91"/>
    <mergeCell ref="R91:T91"/>
    <mergeCell ref="U91:W91"/>
    <mergeCell ref="X89:Z89"/>
    <mergeCell ref="B90:G90"/>
    <mergeCell ref="H90:K90"/>
    <mergeCell ref="L90:N90"/>
    <mergeCell ref="O90:Q90"/>
    <mergeCell ref="R90:T90"/>
    <mergeCell ref="U90:W90"/>
    <mergeCell ref="X90:Z90"/>
    <mergeCell ref="B89:G89"/>
    <mergeCell ref="H89:K89"/>
    <mergeCell ref="L89:N89"/>
    <mergeCell ref="O89:Q89"/>
    <mergeCell ref="R89:T89"/>
    <mergeCell ref="U89:W89"/>
    <mergeCell ref="B55:K55"/>
    <mergeCell ref="L55:N55"/>
    <mergeCell ref="O55:Q55"/>
    <mergeCell ref="R55:T55"/>
    <mergeCell ref="U55:W55"/>
    <mergeCell ref="X55:Z55"/>
    <mergeCell ref="X53:Z53"/>
    <mergeCell ref="L54:N54"/>
    <mergeCell ref="O54:Q54"/>
    <mergeCell ref="R54:T54"/>
    <mergeCell ref="U54:W54"/>
    <mergeCell ref="X54:Z54"/>
    <mergeCell ref="L53:N53"/>
    <mergeCell ref="O53:Q53"/>
    <mergeCell ref="R53:T53"/>
    <mergeCell ref="U53:W53"/>
    <mergeCell ref="O57:Q57"/>
    <mergeCell ref="R57:T57"/>
    <mergeCell ref="U57:W57"/>
    <mergeCell ref="X57:Z57"/>
    <mergeCell ref="B56:K56"/>
    <mergeCell ref="L56:N56"/>
    <mergeCell ref="O56:Q56"/>
    <mergeCell ref="R56:T56"/>
    <mergeCell ref="U56:W56"/>
    <mergeCell ref="X33:Z33"/>
    <mergeCell ref="B34:K34"/>
    <mergeCell ref="L34:N34"/>
    <mergeCell ref="O34:Q34"/>
    <mergeCell ref="R34:T34"/>
    <mergeCell ref="U34:W34"/>
    <mergeCell ref="X34:Z34"/>
    <mergeCell ref="L33:N33"/>
    <mergeCell ref="O33:Q33"/>
    <mergeCell ref="R33:T33"/>
    <mergeCell ref="U33:W33"/>
    <mergeCell ref="X51:Z51"/>
    <mergeCell ref="L52:N52"/>
    <mergeCell ref="O52:Q52"/>
    <mergeCell ref="R52:T52"/>
    <mergeCell ref="U52:W52"/>
    <mergeCell ref="X52:Z52"/>
    <mergeCell ref="L51:N51"/>
    <mergeCell ref="O51:Q51"/>
    <mergeCell ref="R51:T51"/>
    <mergeCell ref="U51:W51"/>
    <mergeCell ref="X32:Z32"/>
    <mergeCell ref="L32:N32"/>
    <mergeCell ref="O32:Q32"/>
    <mergeCell ref="R32:T32"/>
    <mergeCell ref="U32:W32"/>
    <mergeCell ref="L31:N31"/>
    <mergeCell ref="O31:Q31"/>
    <mergeCell ref="R31:T31"/>
    <mergeCell ref="U31:W31"/>
    <mergeCell ref="X31:Z31"/>
    <mergeCell ref="X30:Z30"/>
    <mergeCell ref="L30:N30"/>
    <mergeCell ref="O30:Q30"/>
    <mergeCell ref="R30:T30"/>
    <mergeCell ref="U30:W30"/>
    <mergeCell ref="B26:K26"/>
    <mergeCell ref="L26:N26"/>
    <mergeCell ref="O26:Q26"/>
    <mergeCell ref="R26:T26"/>
    <mergeCell ref="U26:W26"/>
    <mergeCell ref="X26:Z26"/>
    <mergeCell ref="U24:W24"/>
    <mergeCell ref="X24:Z24"/>
    <mergeCell ref="B25:G25"/>
    <mergeCell ref="H25:I25"/>
    <mergeCell ref="J25:K25"/>
    <mergeCell ref="L25:N25"/>
    <mergeCell ref="O25:Q25"/>
    <mergeCell ref="R25:T25"/>
    <mergeCell ref="U25:W25"/>
    <mergeCell ref="X25:Z25"/>
    <mergeCell ref="B24:G24"/>
    <mergeCell ref="H24:I24"/>
    <mergeCell ref="J24:K24"/>
    <mergeCell ref="L24:N24"/>
    <mergeCell ref="O24:Q24"/>
    <mergeCell ref="R24:T24"/>
    <mergeCell ref="L14:N14"/>
    <mergeCell ref="B14:H14"/>
    <mergeCell ref="I14:K14"/>
    <mergeCell ref="O14:Q14"/>
    <mergeCell ref="R14:Z14"/>
    <mergeCell ref="B11:C13"/>
    <mergeCell ref="X22:Z22"/>
    <mergeCell ref="B23:G23"/>
    <mergeCell ref="H23:I23"/>
    <mergeCell ref="J23:K23"/>
    <mergeCell ref="L23:N23"/>
    <mergeCell ref="O23:Q23"/>
    <mergeCell ref="R23:T23"/>
    <mergeCell ref="U23:W23"/>
    <mergeCell ref="X23:Z23"/>
    <mergeCell ref="B22:G22"/>
    <mergeCell ref="H22:I22"/>
    <mergeCell ref="J22:K22"/>
    <mergeCell ref="L22:N22"/>
    <mergeCell ref="O22:Q22"/>
    <mergeCell ref="R22:T22"/>
    <mergeCell ref="U22:W22"/>
    <mergeCell ref="D12:H12"/>
    <mergeCell ref="I12:K12"/>
    <mergeCell ref="L12:N12"/>
    <mergeCell ref="O12:Q12"/>
    <mergeCell ref="D11:H11"/>
    <mergeCell ref="I11:K11"/>
    <mergeCell ref="L11:N11"/>
    <mergeCell ref="O11:Q11"/>
    <mergeCell ref="X20:Z21"/>
    <mergeCell ref="O21:Q21"/>
    <mergeCell ref="R21:T21"/>
    <mergeCell ref="R13:Z13"/>
    <mergeCell ref="R11:Z11"/>
    <mergeCell ref="R12:Z12"/>
    <mergeCell ref="B20:G21"/>
    <mergeCell ref="H20:I21"/>
    <mergeCell ref="J20:K21"/>
    <mergeCell ref="L20:N21"/>
    <mergeCell ref="O20:T20"/>
    <mergeCell ref="U20:W21"/>
    <mergeCell ref="D13:H13"/>
    <mergeCell ref="I13:K13"/>
    <mergeCell ref="L13:N13"/>
    <mergeCell ref="O13:Q13"/>
    <mergeCell ref="S1:Z1"/>
    <mergeCell ref="B3:Z3"/>
    <mergeCell ref="D6:H6"/>
    <mergeCell ref="I6:K6"/>
    <mergeCell ref="L6:N6"/>
    <mergeCell ref="O6:Q6"/>
    <mergeCell ref="R6:Z6"/>
    <mergeCell ref="B6:C6"/>
    <mergeCell ref="B7:C10"/>
    <mergeCell ref="R7:Z7"/>
    <mergeCell ref="R8:Z8"/>
    <mergeCell ref="R9:Z9"/>
    <mergeCell ref="R10:Z10"/>
    <mergeCell ref="D10:H10"/>
    <mergeCell ref="I10:K10"/>
    <mergeCell ref="L10:N10"/>
    <mergeCell ref="O10:Q10"/>
    <mergeCell ref="D9:H9"/>
    <mergeCell ref="I9:K9"/>
    <mergeCell ref="L9:N9"/>
    <mergeCell ref="O9:Q9"/>
    <mergeCell ref="B2:Z2"/>
    <mergeCell ref="D7:H7"/>
    <mergeCell ref="I7:K7"/>
    <mergeCell ref="L7:N7"/>
    <mergeCell ref="O7:Q7"/>
    <mergeCell ref="D8:H8"/>
    <mergeCell ref="I8:K8"/>
    <mergeCell ref="L8:N8"/>
    <mergeCell ref="O8:Q8"/>
  </mergeCells>
  <phoneticPr fontId="3"/>
  <conditionalFormatting sqref="B22:K25 B37:Z46 B52:Z56 B60:Z64 B68:Z72 L103:N103 O22:Z25 B31:Z33 B76:Z85 B90:Z99 G113:Z114">
    <cfRule type="containsBlanks" dxfId="1" priority="2">
      <formula>LEN(TRIM(B22))=0</formula>
    </cfRule>
  </conditionalFormatting>
  <conditionalFormatting sqref="R7:Z9 R11:Z12">
    <cfRule type="containsBlanks" dxfId="0" priority="1">
      <formula>LEN(TRIM(R7))=0</formula>
    </cfRule>
  </conditionalFormatting>
  <printOptions horizontalCentered="1"/>
  <pageMargins left="0.62992125984251968" right="0.62992125984251968" top="0.74803149606299213" bottom="0.74803149606299213" header="0.31496062992125984" footer="0.31496062992125984"/>
  <pageSetup paperSize="9" scale="81" firstPageNumber="32" fitToHeight="0" orientation="portrait" useFirstPageNumber="1" r:id="rId1"/>
  <headerFooter>
    <oddFooter xml:space="preserve">&amp;C
</oddFooter>
  </headerFooter>
  <rowBreaks count="2" manualBreakCount="2">
    <brk id="48" max="29" man="1"/>
    <brk id="87"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28</vt:i4>
      </vt:variant>
    </vt:vector>
  </HeadingPairs>
  <TitlesOfParts>
    <vt:vector size="39" baseType="lpstr">
      <vt:lpstr>はじめに</vt:lpstr>
      <vt:lpstr>様式1</vt:lpstr>
      <vt:lpstr>様式2Ⅰ</vt:lpstr>
      <vt:lpstr>様式2Ⅱ</vt:lpstr>
      <vt:lpstr>様式3Ⅰ</vt:lpstr>
      <vt:lpstr>様式3Ⅱ</vt:lpstr>
      <vt:lpstr>様式9</vt:lpstr>
      <vt:lpstr>様式9(別紙イ)</vt:lpstr>
      <vt:lpstr>様式9(別紙ロ）</vt:lpstr>
      <vt:lpstr>(付属)分野</vt:lpstr>
      <vt:lpstr>選択肢</vt:lpstr>
      <vt:lpstr>様式1!Print_Area</vt:lpstr>
      <vt:lpstr>様式2Ⅰ!Print_Area</vt:lpstr>
      <vt:lpstr>様式2Ⅱ!Print_Area</vt:lpstr>
      <vt:lpstr>様式3Ⅰ!Print_Area</vt:lpstr>
      <vt:lpstr>様式3Ⅱ!Print_Area</vt:lpstr>
      <vt:lpstr>様式9!Print_Area</vt:lpstr>
      <vt:lpstr>'様式9(別紙イ)'!Print_Area</vt:lpstr>
      <vt:lpstr>'様式9(別紙ロ）'!Print_Area</vt:lpstr>
      <vt:lpstr>その他</vt:lpstr>
      <vt:lpstr>その他位置付け</vt:lpstr>
      <vt:lpstr>メディア</vt:lpstr>
      <vt:lpstr>メディア芸術</vt:lpstr>
      <vt:lpstr>演劇</vt:lpstr>
      <vt:lpstr>音楽</vt:lpstr>
      <vt:lpstr>学級単位</vt:lpstr>
      <vt:lpstr>学年単位</vt:lpstr>
      <vt:lpstr>教科の位置付け</vt:lpstr>
      <vt:lpstr>教科名</vt:lpstr>
      <vt:lpstr>交通機関名</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kodomo016</cp:lastModifiedBy>
  <cp:lastPrinted>2023-04-11T06:10:23Z</cp:lastPrinted>
  <dcterms:created xsi:type="dcterms:W3CDTF">2022-05-20T07:28:35Z</dcterms:created>
  <dcterms:modified xsi:type="dcterms:W3CDTF">2023-06-16T05:26:47Z</dcterms:modified>
</cp:coreProperties>
</file>